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codeName="ThisWorkbook" defaultThemeVersion="124226"/>
  <mc:AlternateContent xmlns:mc="http://schemas.openxmlformats.org/markup-compatibility/2006">
    <mc:Choice Requires="x15">
      <x15ac:absPath xmlns:x15ac="http://schemas.microsoft.com/office/spreadsheetml/2010/11/ac" url="\\ca36fileshare.tksm-lan.local\130305100国保・地域共生課\2023(R05)\I_保護・自立支援\I4_保護施設(2023)\l42_保護施設\物価高騰対策\★冬版\1 支給要綱\"/>
    </mc:Choice>
  </mc:AlternateContent>
  <xr:revisionPtr revIDLastSave="0" documentId="13_ncr:1_{F658D2CD-E1FA-439D-BE2A-10C26FD18C16}" xr6:coauthVersionLast="47" xr6:coauthVersionMax="47" xr10:uidLastSave="{00000000-0000-0000-0000-000000000000}"/>
  <bookViews>
    <workbookView xWindow="0" yWindow="-240" windowWidth="20730" windowHeight="11160" tabRatio="889" xr2:uid="{00000000-000D-0000-FFFF-FFFF00000000}"/>
  </bookViews>
  <sheets>
    <sheet name="様式第１号" sheetId="20" r:id="rId1"/>
    <sheet name="(別紙1)高齢" sheetId="24" r:id="rId2"/>
    <sheet name="（別紙2）医療機関・薬局" sheetId="30" r:id="rId3"/>
    <sheet name="(別紙3)障がい" sheetId="28" r:id="rId4"/>
    <sheet name="(別紙4)国保 " sheetId="31" r:id="rId5"/>
    <sheet name="別表" sheetId="26" state="hidden" r:id="rId6"/>
  </sheets>
  <externalReferences>
    <externalReference r:id="rId7"/>
  </externalReferences>
  <definedNames>
    <definedName name="_xlnm._FilterDatabase" localSheetId="5" hidden="1">別表!$A$15:$D$15</definedName>
    <definedName name="_xlnm.Print_Area" localSheetId="1">'(別紙1)高齢'!$A$1:$H$57</definedName>
    <definedName name="_xlnm.Print_Area" localSheetId="2">'（別紙2）医療機関・薬局'!$A$1:$I$57</definedName>
    <definedName name="_xlnm.Print_Area" localSheetId="3">'(別紙3)障がい'!$A$1:$H$57</definedName>
    <definedName name="_xlnm.Print_Area" localSheetId="4">'(別紙4)国保 '!$A$1:$H$57</definedName>
    <definedName name="_xlnm.Print_Area" localSheetId="5">別表!$A$1:$E$69</definedName>
    <definedName name="_xlnm.Print_Area" localSheetId="0">様式第１号!$A$1:$AC$132</definedName>
    <definedName name="_xlnm.Print_Titles" localSheetId="1">'(別紙1)高齢'!$3:$3</definedName>
    <definedName name="_xlnm.Print_Titles" localSheetId="2">'（別紙2）医療機関・薬局'!$3:$3</definedName>
    <definedName name="_xlnm.Print_Titles" localSheetId="3">'(別紙3)障がい'!$3:$3</definedName>
    <definedName name="_xlnm.Print_Titles" localSheetId="4">'(別紙4)国保 '!$3:$3</definedName>
    <definedName name="_xlnm.Print_Titles" localSheetId="0">様式第１号!$20:$20</definedName>
    <definedName name="Z_0013D02D_7229_42E9_BC29_9561B8875AB4_.wvu.Cols" localSheetId="5" hidden="1">別表!#REF!</definedName>
    <definedName name="Z_0013D02D_7229_42E9_BC29_9561B8875AB4_.wvu.PrintArea" localSheetId="5" hidden="1">別表!$A$1:$D$65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23" i="20" l="1"/>
  <c r="G11" i="31"/>
  <c r="G12" i="31"/>
  <c r="G13" i="31"/>
  <c r="G14" i="31"/>
  <c r="G15" i="31"/>
  <c r="G16" i="31"/>
  <c r="G17" i="31"/>
  <c r="G48" i="31"/>
  <c r="G8" i="31"/>
  <c r="I4" i="31"/>
  <c r="I5" i="31"/>
  <c r="I6" i="31"/>
  <c r="I7" i="31"/>
  <c r="I8" i="31"/>
  <c r="I9" i="31"/>
  <c r="I10" i="31"/>
  <c r="I11" i="31"/>
  <c r="I12" i="31"/>
  <c r="I13" i="31"/>
  <c r="I14" i="31"/>
  <c r="I15" i="31"/>
  <c r="I16" i="31"/>
  <c r="I17" i="31"/>
  <c r="I18" i="31"/>
  <c r="I19" i="31"/>
  <c r="J49" i="28"/>
  <c r="I48" i="28"/>
  <c r="B52" i="31"/>
  <c r="G52" i="31"/>
  <c r="I52" i="31"/>
  <c r="J52" i="31" s="1"/>
  <c r="B53" i="31"/>
  <c r="G53" i="31"/>
  <c r="I53" i="31"/>
  <c r="J53" i="31" s="1"/>
  <c r="J19" i="24"/>
  <c r="I25" i="24"/>
  <c r="AD22" i="20"/>
  <c r="I40" i="24"/>
  <c r="U119" i="20" l="1"/>
  <c r="Y119" i="20" s="1"/>
  <c r="U120" i="20"/>
  <c r="Y120" i="20" s="1"/>
  <c r="U118" i="20"/>
  <c r="U115" i="20"/>
  <c r="AD120" i="20"/>
  <c r="AD119" i="20"/>
  <c r="AD118" i="20"/>
  <c r="AD115" i="20"/>
  <c r="AD111" i="20"/>
  <c r="AD110" i="20"/>
  <c r="AD109" i="20"/>
  <c r="AD107" i="20"/>
  <c r="AD106" i="20"/>
  <c r="AD105" i="20"/>
  <c r="AD104" i="20"/>
  <c r="AD103" i="20"/>
  <c r="AD102" i="20"/>
  <c r="AD101" i="20"/>
  <c r="AD99" i="20"/>
  <c r="AD98" i="20"/>
  <c r="AD97" i="20"/>
  <c r="AD93" i="20"/>
  <c r="AD122" i="20"/>
  <c r="AD94" i="20"/>
  <c r="AD95" i="20"/>
  <c r="G5" i="31"/>
  <c r="G6" i="31"/>
  <c r="G7" i="31"/>
  <c r="G9" i="31"/>
  <c r="G10"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9" i="31"/>
  <c r="G50" i="31"/>
  <c r="G51" i="31"/>
  <c r="G4" i="31"/>
  <c r="G20" i="24"/>
  <c r="I51" i="31"/>
  <c r="J51" i="31" s="1"/>
  <c r="B51" i="31"/>
  <c r="I50" i="31"/>
  <c r="J50" i="31" s="1"/>
  <c r="B50" i="31"/>
  <c r="I49" i="31"/>
  <c r="J49" i="31" s="1"/>
  <c r="B49" i="31"/>
  <c r="I48" i="31"/>
  <c r="J48" i="31" s="1"/>
  <c r="B48" i="31"/>
  <c r="I47" i="31"/>
  <c r="J47" i="31" s="1"/>
  <c r="B47" i="31"/>
  <c r="I46" i="31"/>
  <c r="J46" i="31" s="1"/>
  <c r="B46" i="31"/>
  <c r="I45" i="31"/>
  <c r="J45" i="31" s="1"/>
  <c r="B45" i="31"/>
  <c r="I44" i="31"/>
  <c r="J44" i="31" s="1"/>
  <c r="B44" i="31"/>
  <c r="I43" i="31"/>
  <c r="J43" i="31" s="1"/>
  <c r="B43" i="31"/>
  <c r="I42" i="31"/>
  <c r="J42" i="31" s="1"/>
  <c r="B42" i="31"/>
  <c r="I41" i="31"/>
  <c r="J41" i="31" s="1"/>
  <c r="B41" i="31"/>
  <c r="I40" i="31"/>
  <c r="J40" i="31" s="1"/>
  <c r="B40" i="31"/>
  <c r="I39" i="31"/>
  <c r="J39" i="31" s="1"/>
  <c r="B39" i="31"/>
  <c r="I38" i="31"/>
  <c r="J38" i="31" s="1"/>
  <c r="B38" i="31"/>
  <c r="I37" i="31"/>
  <c r="J37" i="31" s="1"/>
  <c r="B37" i="31"/>
  <c r="I36" i="31"/>
  <c r="J36" i="31" s="1"/>
  <c r="B36" i="31"/>
  <c r="I35" i="31"/>
  <c r="J35" i="31" s="1"/>
  <c r="B35" i="31"/>
  <c r="I34" i="31"/>
  <c r="J34" i="31" s="1"/>
  <c r="B34" i="31"/>
  <c r="I33" i="31"/>
  <c r="J33" i="31" s="1"/>
  <c r="B33" i="31"/>
  <c r="I32" i="31"/>
  <c r="J32" i="31" s="1"/>
  <c r="B32" i="31"/>
  <c r="I31" i="31"/>
  <c r="J31" i="31" s="1"/>
  <c r="B31" i="31"/>
  <c r="I30" i="31"/>
  <c r="J30" i="31" s="1"/>
  <c r="B30" i="31"/>
  <c r="I29" i="31"/>
  <c r="J29" i="31" s="1"/>
  <c r="B29" i="31"/>
  <c r="I28" i="31"/>
  <c r="J28" i="31" s="1"/>
  <c r="B28" i="31"/>
  <c r="I27" i="31"/>
  <c r="J27" i="31" s="1"/>
  <c r="B27" i="31"/>
  <c r="I26" i="31"/>
  <c r="J26" i="31" s="1"/>
  <c r="B26" i="31"/>
  <c r="I25" i="31"/>
  <c r="J25" i="31" s="1"/>
  <c r="B25" i="31"/>
  <c r="I24" i="31"/>
  <c r="J24" i="31" s="1"/>
  <c r="B24" i="31"/>
  <c r="I23" i="31"/>
  <c r="J23" i="31" s="1"/>
  <c r="B23" i="31"/>
  <c r="I22" i="31"/>
  <c r="J22" i="31" s="1"/>
  <c r="B22" i="31"/>
  <c r="I21" i="31"/>
  <c r="J21" i="31" s="1"/>
  <c r="B21" i="31"/>
  <c r="I20" i="31"/>
  <c r="J20" i="31" s="1"/>
  <c r="B20" i="31"/>
  <c r="J19" i="31"/>
  <c r="B19" i="31"/>
  <c r="J18" i="31"/>
  <c r="B18" i="31"/>
  <c r="B17" i="31"/>
  <c r="B16" i="31"/>
  <c r="B15" i="31"/>
  <c r="B14" i="31"/>
  <c r="B13" i="31"/>
  <c r="B12" i="31"/>
  <c r="B11" i="31"/>
  <c r="B10" i="31"/>
  <c r="B9" i="31"/>
  <c r="B8" i="31"/>
  <c r="B7" i="31"/>
  <c r="B6" i="31"/>
  <c r="B5" i="31"/>
  <c r="B4" i="31"/>
  <c r="U121" i="20" l="1"/>
  <c r="U122" i="20"/>
  <c r="Y115" i="20"/>
  <c r="Y116" i="20" s="1"/>
  <c r="U116" i="20"/>
  <c r="Y118" i="20"/>
  <c r="G54" i="31"/>
  <c r="Y121" i="20" l="1"/>
  <c r="Y122" i="20"/>
  <c r="AD91" i="20"/>
  <c r="AD90" i="20"/>
  <c r="AD89" i="20"/>
  <c r="AD68" i="20" l="1"/>
  <c r="AD69" i="20"/>
  <c r="AD70" i="20"/>
  <c r="AD71" i="20"/>
  <c r="AD72" i="20"/>
  <c r="AD73" i="20"/>
  <c r="AD67" i="20"/>
  <c r="H23" i="30"/>
  <c r="H24" i="30"/>
  <c r="H25" i="30"/>
  <c r="H26" i="30"/>
  <c r="H27" i="30"/>
  <c r="H28" i="30"/>
  <c r="H29" i="30"/>
  <c r="H31" i="30"/>
  <c r="H32" i="30"/>
  <c r="H33" i="30"/>
  <c r="H34" i="30"/>
  <c r="H35" i="30"/>
  <c r="H36" i="30"/>
  <c r="H37" i="30"/>
  <c r="H38" i="30"/>
  <c r="H39" i="30"/>
  <c r="H40" i="30"/>
  <c r="H41" i="30"/>
  <c r="H42" i="30"/>
  <c r="H43" i="30"/>
  <c r="H44" i="30"/>
  <c r="H45" i="30"/>
  <c r="H46" i="30"/>
  <c r="H47" i="30"/>
  <c r="H48" i="30"/>
  <c r="H49" i="30"/>
  <c r="H51" i="30"/>
  <c r="H52" i="30"/>
  <c r="H53" i="30"/>
  <c r="B4" i="30" l="1"/>
  <c r="G4" i="30"/>
  <c r="J4" i="30"/>
  <c r="K4" i="30" s="1"/>
  <c r="B5" i="30"/>
  <c r="G5" i="30"/>
  <c r="J5" i="30"/>
  <c r="K5" i="30" s="1"/>
  <c r="H5" i="30" s="1"/>
  <c r="B6" i="30"/>
  <c r="G6" i="30"/>
  <c r="J6" i="30"/>
  <c r="K6" i="30" s="1"/>
  <c r="H6" i="30" s="1"/>
  <c r="B7" i="30"/>
  <c r="G7" i="30"/>
  <c r="J7" i="30"/>
  <c r="K7" i="30" s="1"/>
  <c r="H7" i="30" s="1"/>
  <c r="B8" i="30"/>
  <c r="G8" i="30"/>
  <c r="J8" i="30"/>
  <c r="K8" i="30" s="1"/>
  <c r="H8" i="30" s="1"/>
  <c r="B9" i="30"/>
  <c r="G9" i="30"/>
  <c r="J9" i="30"/>
  <c r="K9" i="30" s="1"/>
  <c r="H9" i="30" s="1"/>
  <c r="B10" i="30"/>
  <c r="G10" i="30"/>
  <c r="J10" i="30"/>
  <c r="K10" i="30" s="1"/>
  <c r="H10" i="30" s="1"/>
  <c r="B11" i="30"/>
  <c r="G11" i="30"/>
  <c r="J11" i="30"/>
  <c r="K11" i="30" s="1"/>
  <c r="H11" i="30" s="1"/>
  <c r="B12" i="30"/>
  <c r="G12" i="30"/>
  <c r="J12" i="30"/>
  <c r="K12" i="30" s="1"/>
  <c r="H12" i="30" s="1"/>
  <c r="B13" i="30"/>
  <c r="G13" i="30"/>
  <c r="J13" i="30"/>
  <c r="K13" i="30" s="1"/>
  <c r="B14" i="30"/>
  <c r="G14" i="30"/>
  <c r="J14" i="30"/>
  <c r="K14" i="30" s="1"/>
  <c r="H14" i="30" s="1"/>
  <c r="B15" i="30"/>
  <c r="G15" i="30"/>
  <c r="J15" i="30"/>
  <c r="K15" i="30" s="1"/>
  <c r="H15" i="30" s="1"/>
  <c r="B16" i="30"/>
  <c r="G16" i="30"/>
  <c r="J16" i="30"/>
  <c r="K16" i="30" s="1"/>
  <c r="H16" i="30" s="1"/>
  <c r="B17" i="30"/>
  <c r="G17" i="30"/>
  <c r="J17" i="30"/>
  <c r="K17" i="30" s="1"/>
  <c r="H17" i="30" s="1"/>
  <c r="B18" i="30"/>
  <c r="G18" i="30"/>
  <c r="J18" i="30"/>
  <c r="K18" i="30" s="1"/>
  <c r="H18" i="30" s="1"/>
  <c r="B19" i="30"/>
  <c r="G19" i="30"/>
  <c r="J19" i="30"/>
  <c r="K19" i="30" s="1"/>
  <c r="B20" i="30"/>
  <c r="G20" i="30"/>
  <c r="J20" i="30"/>
  <c r="K20" i="30" s="1"/>
  <c r="H20" i="30" s="1"/>
  <c r="B21" i="30"/>
  <c r="G21" i="30"/>
  <c r="J21" i="30"/>
  <c r="K21" i="30" s="1"/>
  <c r="H21" i="30" s="1"/>
  <c r="B22" i="30"/>
  <c r="G22" i="30"/>
  <c r="J22" i="30"/>
  <c r="K22" i="30" s="1"/>
  <c r="H22" i="30" s="1"/>
  <c r="B23" i="30"/>
  <c r="G23" i="30"/>
  <c r="J23" i="30"/>
  <c r="K23" i="30"/>
  <c r="B24" i="30"/>
  <c r="G24" i="30"/>
  <c r="J24" i="30"/>
  <c r="K24" i="30" s="1"/>
  <c r="B25" i="30"/>
  <c r="G25" i="30"/>
  <c r="J25" i="30"/>
  <c r="K25" i="30"/>
  <c r="B26" i="30"/>
  <c r="G26" i="30"/>
  <c r="J26" i="30"/>
  <c r="K26" i="30" s="1"/>
  <c r="B27" i="30"/>
  <c r="G27" i="30"/>
  <c r="J27" i="30"/>
  <c r="K27" i="30"/>
  <c r="B28" i="30"/>
  <c r="G28" i="30"/>
  <c r="J28" i="30"/>
  <c r="K28" i="30" s="1"/>
  <c r="B29" i="30"/>
  <c r="G29" i="30"/>
  <c r="J29" i="30"/>
  <c r="K29" i="30"/>
  <c r="B30" i="30"/>
  <c r="G30" i="30"/>
  <c r="J30" i="30"/>
  <c r="K30" i="30" s="1"/>
  <c r="H30" i="30" s="1"/>
  <c r="B31" i="30"/>
  <c r="G31" i="30"/>
  <c r="J31" i="30"/>
  <c r="K31" i="30"/>
  <c r="B32" i="30"/>
  <c r="G32" i="30"/>
  <c r="J32" i="30"/>
  <c r="K32" i="30" s="1"/>
  <c r="B33" i="30"/>
  <c r="G33" i="30"/>
  <c r="J33" i="30"/>
  <c r="K33" i="30"/>
  <c r="B34" i="30"/>
  <c r="G34" i="30"/>
  <c r="J34" i="30"/>
  <c r="K34" i="30" s="1"/>
  <c r="B35" i="30"/>
  <c r="G35" i="30"/>
  <c r="J35" i="30"/>
  <c r="K35" i="30"/>
  <c r="B36" i="30"/>
  <c r="G36" i="30"/>
  <c r="J36" i="30"/>
  <c r="K36" i="30" s="1"/>
  <c r="B37" i="30"/>
  <c r="G37" i="30"/>
  <c r="J37" i="30"/>
  <c r="K37" i="30"/>
  <c r="B38" i="30"/>
  <c r="G38" i="30"/>
  <c r="J38" i="30"/>
  <c r="K38" i="30" s="1"/>
  <c r="B39" i="30"/>
  <c r="G39" i="30"/>
  <c r="J39" i="30"/>
  <c r="K39" i="30"/>
  <c r="B40" i="30"/>
  <c r="G40" i="30"/>
  <c r="J40" i="30"/>
  <c r="K40" i="30" s="1"/>
  <c r="B41" i="30"/>
  <c r="G41" i="30"/>
  <c r="J41" i="30"/>
  <c r="K41" i="30"/>
  <c r="B42" i="30"/>
  <c r="G42" i="30"/>
  <c r="J42" i="30"/>
  <c r="K42" i="30" s="1"/>
  <c r="B43" i="30"/>
  <c r="G43" i="30"/>
  <c r="J43" i="30"/>
  <c r="K43" i="30"/>
  <c r="B44" i="30"/>
  <c r="G44" i="30"/>
  <c r="J44" i="30"/>
  <c r="K44" i="30" s="1"/>
  <c r="B45" i="30"/>
  <c r="G45" i="30"/>
  <c r="J45" i="30"/>
  <c r="K45" i="30"/>
  <c r="B46" i="30"/>
  <c r="G46" i="30"/>
  <c r="J46" i="30"/>
  <c r="K46" i="30" s="1"/>
  <c r="B47" i="30"/>
  <c r="G47" i="30"/>
  <c r="J47" i="30"/>
  <c r="K47" i="30"/>
  <c r="B48" i="30"/>
  <c r="G48" i="30"/>
  <c r="J48" i="30"/>
  <c r="K48" i="30" s="1"/>
  <c r="B49" i="30"/>
  <c r="G49" i="30"/>
  <c r="J49" i="30"/>
  <c r="K49" i="30"/>
  <c r="B50" i="30"/>
  <c r="G50" i="30"/>
  <c r="J50" i="30"/>
  <c r="K50" i="30" s="1"/>
  <c r="H50" i="30" s="1"/>
  <c r="B51" i="30"/>
  <c r="G51" i="30"/>
  <c r="J51" i="30"/>
  <c r="K51" i="30"/>
  <c r="B52" i="30"/>
  <c r="G52" i="30"/>
  <c r="J52" i="30"/>
  <c r="K52" i="30" s="1"/>
  <c r="B53" i="30"/>
  <c r="G53" i="30"/>
  <c r="J53" i="30"/>
  <c r="K53" i="30"/>
  <c r="G54" i="30" l="1"/>
  <c r="H4" i="30"/>
  <c r="H19" i="30"/>
  <c r="U69" i="20"/>
  <c r="U73" i="20"/>
  <c r="N71" i="20"/>
  <c r="H13" i="30"/>
  <c r="N69" i="20"/>
  <c r="U68" i="20"/>
  <c r="L5" i="30"/>
  <c r="U70" i="20"/>
  <c r="U67" i="20"/>
  <c r="N68" i="20"/>
  <c r="N72" i="20"/>
  <c r="U71" i="20"/>
  <c r="N73" i="20"/>
  <c r="U72" i="20"/>
  <c r="N70" i="20"/>
  <c r="N67" i="20"/>
  <c r="L6" i="30"/>
  <c r="L8" i="30"/>
  <c r="L4" i="30"/>
  <c r="L10" i="30"/>
  <c r="L7" i="30"/>
  <c r="L9" i="30"/>
  <c r="L11" i="30"/>
  <c r="H54" i="30" l="1"/>
  <c r="U74" i="20"/>
  <c r="Q67" i="20"/>
  <c r="Q71" i="20"/>
  <c r="Q70" i="20"/>
  <c r="Q69" i="20"/>
  <c r="Q72" i="20"/>
  <c r="Q73" i="20"/>
  <c r="Q68" i="20"/>
  <c r="AD85" i="20"/>
  <c r="U85" i="20" s="1"/>
  <c r="Y85" i="20" s="1"/>
  <c r="AD84" i="20"/>
  <c r="U84" i="20" s="1"/>
  <c r="Y84" i="20" s="1"/>
  <c r="AD83" i="20"/>
  <c r="U83" i="20" s="1"/>
  <c r="Y83" i="20" s="1"/>
  <c r="AD82" i="20"/>
  <c r="AD81" i="20"/>
  <c r="U81" i="20" s="1"/>
  <c r="Y81" i="20" s="1"/>
  <c r="AD80" i="20"/>
  <c r="U80" i="20" s="1"/>
  <c r="AD78" i="20"/>
  <c r="U78" i="20" s="1"/>
  <c r="Y78" i="20" s="1"/>
  <c r="AD77" i="20"/>
  <c r="U77" i="20" s="1"/>
  <c r="Y77" i="20" s="1"/>
  <c r="AD76" i="20"/>
  <c r="Y73" i="20"/>
  <c r="Y72" i="20"/>
  <c r="Y71" i="20"/>
  <c r="Y70" i="20"/>
  <c r="Y69" i="20"/>
  <c r="Y68" i="20"/>
  <c r="Y80" i="20" l="1"/>
  <c r="Y86" i="20" s="1"/>
  <c r="U86" i="20"/>
  <c r="N76" i="20"/>
  <c r="Q76" i="20" s="1"/>
  <c r="Q79" i="20" s="1"/>
  <c r="Q87" i="20" s="1"/>
  <c r="U76" i="20"/>
  <c r="U79" i="20" s="1"/>
  <c r="U87" i="20" s="1"/>
  <c r="Q74" i="20"/>
  <c r="Y67" i="20"/>
  <c r="Y74" i="20" s="1"/>
  <c r="N74" i="20"/>
  <c r="N79" i="20" l="1"/>
  <c r="N87" i="20" s="1"/>
  <c r="Y76" i="20"/>
  <c r="Y79" i="20" s="1"/>
  <c r="Y87" i="20" s="1"/>
  <c r="I53" i="28" l="1"/>
  <c r="J53" i="28" s="1"/>
  <c r="G53" i="28" s="1"/>
  <c r="B53" i="28"/>
  <c r="I52" i="28"/>
  <c r="J52" i="28" s="1"/>
  <c r="G52" i="28" s="1"/>
  <c r="B52" i="28"/>
  <c r="I51" i="28"/>
  <c r="J51" i="28" s="1"/>
  <c r="G51" i="28" s="1"/>
  <c r="B51" i="28"/>
  <c r="I50" i="28"/>
  <c r="J50" i="28" s="1"/>
  <c r="G50" i="28" s="1"/>
  <c r="B50" i="28"/>
  <c r="I49" i="28"/>
  <c r="G49" i="28" s="1"/>
  <c r="B49" i="28"/>
  <c r="J48" i="28"/>
  <c r="G48" i="28" s="1"/>
  <c r="B48" i="28"/>
  <c r="I47" i="28"/>
  <c r="J47" i="28" s="1"/>
  <c r="G47" i="28" s="1"/>
  <c r="B47" i="28"/>
  <c r="I46" i="28"/>
  <c r="J46" i="28" s="1"/>
  <c r="G46" i="28" s="1"/>
  <c r="B46" i="28"/>
  <c r="I45" i="28"/>
  <c r="J45" i="28" s="1"/>
  <c r="G45" i="28" s="1"/>
  <c r="B45" i="28"/>
  <c r="I44" i="28"/>
  <c r="J44" i="28" s="1"/>
  <c r="G44" i="28" s="1"/>
  <c r="B44" i="28"/>
  <c r="I43" i="28"/>
  <c r="J43" i="28" s="1"/>
  <c r="G43" i="28" s="1"/>
  <c r="B43" i="28"/>
  <c r="I42" i="28"/>
  <c r="J42" i="28" s="1"/>
  <c r="G42" i="28" s="1"/>
  <c r="B42" i="28"/>
  <c r="I41" i="28"/>
  <c r="J41" i="28" s="1"/>
  <c r="G41" i="28" s="1"/>
  <c r="B41" i="28"/>
  <c r="I40" i="28"/>
  <c r="J40" i="28" s="1"/>
  <c r="G40" i="28" s="1"/>
  <c r="B40" i="28"/>
  <c r="I39" i="28"/>
  <c r="J39" i="28" s="1"/>
  <c r="G39" i="28" s="1"/>
  <c r="B39" i="28"/>
  <c r="I38" i="28"/>
  <c r="J38" i="28" s="1"/>
  <c r="G38" i="28" s="1"/>
  <c r="B38" i="28"/>
  <c r="I37" i="28"/>
  <c r="J37" i="28" s="1"/>
  <c r="G37" i="28" s="1"/>
  <c r="B37" i="28"/>
  <c r="I36" i="28"/>
  <c r="J36" i="28" s="1"/>
  <c r="G36" i="28" s="1"/>
  <c r="B36" i="28"/>
  <c r="I35" i="28"/>
  <c r="J35" i="28" s="1"/>
  <c r="G35" i="28" s="1"/>
  <c r="B35" i="28"/>
  <c r="I34" i="28"/>
  <c r="J34" i="28" s="1"/>
  <c r="G34" i="28" s="1"/>
  <c r="B34" i="28"/>
  <c r="I33" i="28"/>
  <c r="J33" i="28" s="1"/>
  <c r="G33" i="28" s="1"/>
  <c r="B33" i="28"/>
  <c r="I32" i="28"/>
  <c r="J32" i="28" s="1"/>
  <c r="G32" i="28" s="1"/>
  <c r="B32" i="28"/>
  <c r="I31" i="28"/>
  <c r="J31" i="28" s="1"/>
  <c r="G31" i="28" s="1"/>
  <c r="B31" i="28"/>
  <c r="I30" i="28"/>
  <c r="J30" i="28" s="1"/>
  <c r="G30" i="28" s="1"/>
  <c r="B30" i="28"/>
  <c r="I29" i="28"/>
  <c r="J29" i="28" s="1"/>
  <c r="G29" i="28" s="1"/>
  <c r="B29" i="28"/>
  <c r="I28" i="28"/>
  <c r="J28" i="28" s="1"/>
  <c r="G28" i="28" s="1"/>
  <c r="B28" i="28"/>
  <c r="I27" i="28"/>
  <c r="J27" i="28" s="1"/>
  <c r="G27" i="28" s="1"/>
  <c r="B27" i="28"/>
  <c r="I26" i="28"/>
  <c r="J26" i="28" s="1"/>
  <c r="G26" i="28" s="1"/>
  <c r="B26" i="28"/>
  <c r="I25" i="28"/>
  <c r="J25" i="28" s="1"/>
  <c r="G25" i="28" s="1"/>
  <c r="B25" i="28"/>
  <c r="I24" i="28"/>
  <c r="J24" i="28" s="1"/>
  <c r="G24" i="28" s="1"/>
  <c r="B24" i="28"/>
  <c r="I23" i="28"/>
  <c r="J23" i="28" s="1"/>
  <c r="G23" i="28" s="1"/>
  <c r="B23" i="28"/>
  <c r="I22" i="28"/>
  <c r="J22" i="28" s="1"/>
  <c r="G22" i="28" s="1"/>
  <c r="B22" i="28"/>
  <c r="I21" i="28"/>
  <c r="J21" i="28" s="1"/>
  <c r="G21" i="28" s="1"/>
  <c r="B21" i="28"/>
  <c r="I20" i="28"/>
  <c r="J20" i="28" s="1"/>
  <c r="G20" i="28" s="1"/>
  <c r="B20" i="28"/>
  <c r="I19" i="28"/>
  <c r="J19" i="28" s="1"/>
  <c r="G19" i="28" s="1"/>
  <c r="B19" i="28"/>
  <c r="I18" i="28"/>
  <c r="J18" i="28" s="1"/>
  <c r="G18" i="28" s="1"/>
  <c r="B18" i="28"/>
  <c r="I17" i="28"/>
  <c r="J17" i="28" s="1"/>
  <c r="G17" i="28" s="1"/>
  <c r="B17" i="28"/>
  <c r="I16" i="28"/>
  <c r="J16" i="28" s="1"/>
  <c r="G16" i="28" s="1"/>
  <c r="B16" i="28"/>
  <c r="I15" i="28"/>
  <c r="J15" i="28" s="1"/>
  <c r="G15" i="28" s="1"/>
  <c r="B15" i="28"/>
  <c r="I14" i="28"/>
  <c r="J14" i="28" s="1"/>
  <c r="G14" i="28" s="1"/>
  <c r="B14" i="28"/>
  <c r="I13" i="28"/>
  <c r="J13" i="28" s="1"/>
  <c r="G13" i="28" s="1"/>
  <c r="B13" i="28"/>
  <c r="I12" i="28"/>
  <c r="J12" i="28" s="1"/>
  <c r="G12" i="28" s="1"/>
  <c r="B12" i="28"/>
  <c r="I11" i="28"/>
  <c r="J11" i="28" s="1"/>
  <c r="G11" i="28" s="1"/>
  <c r="B11" i="28"/>
  <c r="I10" i="28"/>
  <c r="J10" i="28" s="1"/>
  <c r="G10" i="28" s="1"/>
  <c r="B10" i="28"/>
  <c r="I9" i="28"/>
  <c r="J9" i="28" s="1"/>
  <c r="G9" i="28" s="1"/>
  <c r="B9" i="28"/>
  <c r="I8" i="28"/>
  <c r="J8" i="28" s="1"/>
  <c r="G8" i="28" s="1"/>
  <c r="B8" i="28"/>
  <c r="I7" i="28"/>
  <c r="J7" i="28" s="1"/>
  <c r="G7" i="28" s="1"/>
  <c r="B7" i="28"/>
  <c r="I6" i="28"/>
  <c r="J6" i="28" s="1"/>
  <c r="B6" i="28"/>
  <c r="I5" i="28"/>
  <c r="J5" i="28" s="1"/>
  <c r="G5" i="28" s="1"/>
  <c r="B5" i="28"/>
  <c r="I4" i="28"/>
  <c r="J4" i="28" s="1"/>
  <c r="U103" i="20" s="1"/>
  <c r="B4" i="28"/>
  <c r="G6" i="28" l="1"/>
  <c r="U93" i="20"/>
  <c r="Y93" i="20" s="1"/>
  <c r="U105" i="20"/>
  <c r="Y105" i="20" s="1"/>
  <c r="G4" i="28"/>
  <c r="U110" i="20"/>
  <c r="Y110" i="20" s="1"/>
  <c r="Y103" i="20"/>
  <c r="U107" i="20"/>
  <c r="Y107" i="20" s="1"/>
  <c r="U97" i="20"/>
  <c r="U91" i="20"/>
  <c r="Y91" i="20" s="1"/>
  <c r="U102" i="20"/>
  <c r="Y102" i="20" s="1"/>
  <c r="U99" i="20"/>
  <c r="Y99" i="20" s="1"/>
  <c r="U111" i="20"/>
  <c r="Y111" i="20" s="1"/>
  <c r="U104" i="20"/>
  <c r="Y104" i="20" s="1"/>
  <c r="U101" i="20"/>
  <c r="U94" i="20"/>
  <c r="Y94" i="20" s="1"/>
  <c r="U89" i="20"/>
  <c r="U106" i="20"/>
  <c r="Y106" i="20" s="1"/>
  <c r="U109" i="20"/>
  <c r="U98" i="20"/>
  <c r="Y98" i="20" s="1"/>
  <c r="U95" i="20"/>
  <c r="Y95" i="20" s="1"/>
  <c r="U90" i="20"/>
  <c r="Y90" i="20" s="1"/>
  <c r="Y109" i="20" l="1"/>
  <c r="U112" i="20"/>
  <c r="G54" i="28"/>
  <c r="U108" i="20"/>
  <c r="Y101" i="20"/>
  <c r="Y108" i="20" s="1"/>
  <c r="U96" i="20"/>
  <c r="Y89" i="20"/>
  <c r="Y96" i="20" s="1"/>
  <c r="U100" i="20"/>
  <c r="Y97" i="20"/>
  <c r="Y100" i="20" s="1"/>
  <c r="B4" i="24"/>
  <c r="U113" i="20" l="1"/>
  <c r="Y113" i="20"/>
  <c r="Y112" i="20"/>
  <c r="AD39" i="20"/>
  <c r="AD38" i="20"/>
  <c r="AD35" i="20"/>
  <c r="AD34" i="20"/>
  <c r="AD32" i="20"/>
  <c r="AD31" i="20"/>
  <c r="AD30" i="20"/>
  <c r="AD28" i="20"/>
  <c r="AD27" i="20"/>
  <c r="AD26" i="20"/>
  <c r="AD24" i="20"/>
  <c r="AD23" i="20"/>
  <c r="I53" i="24" l="1"/>
  <c r="I52" i="24"/>
  <c r="I51" i="24"/>
  <c r="I50" i="24"/>
  <c r="I49" i="24"/>
  <c r="I48" i="24"/>
  <c r="I47" i="24"/>
  <c r="I46" i="24"/>
  <c r="I45" i="24"/>
  <c r="I44" i="24"/>
  <c r="I43" i="24"/>
  <c r="I42" i="24"/>
  <c r="I41" i="24"/>
  <c r="I39" i="24"/>
  <c r="I38" i="24"/>
  <c r="I37" i="24"/>
  <c r="I36" i="24"/>
  <c r="I35" i="24"/>
  <c r="I34" i="24"/>
  <c r="I33" i="24"/>
  <c r="I32" i="24"/>
  <c r="I31" i="24"/>
  <c r="I30" i="24"/>
  <c r="I29" i="24"/>
  <c r="I28" i="24"/>
  <c r="I27" i="24"/>
  <c r="I26" i="24"/>
  <c r="I24" i="24"/>
  <c r="I23" i="24"/>
  <c r="I22" i="24"/>
  <c r="I21" i="24"/>
  <c r="I20" i="24"/>
  <c r="I19" i="24"/>
  <c r="I18" i="24"/>
  <c r="I17" i="24"/>
  <c r="I16" i="24"/>
  <c r="I15" i="24"/>
  <c r="I14" i="24"/>
  <c r="I13" i="24"/>
  <c r="I12" i="24"/>
  <c r="I11" i="24"/>
  <c r="I10" i="24"/>
  <c r="I9" i="24"/>
  <c r="I8" i="24"/>
  <c r="I7" i="24"/>
  <c r="I6" i="24"/>
  <c r="J6" i="24" s="1"/>
  <c r="G6" i="24" s="1"/>
  <c r="I5" i="24"/>
  <c r="J5" i="24" s="1"/>
  <c r="G5" i="24" s="1"/>
  <c r="I4" i="24"/>
  <c r="J4" i="24" s="1"/>
  <c r="G4" i="24" s="1"/>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U23" i="20" l="1"/>
  <c r="J15" i="24"/>
  <c r="G15" i="24" s="1"/>
  <c r="J16" i="24"/>
  <c r="G16" i="24" s="1"/>
  <c r="J17" i="24"/>
  <c r="G17" i="24" s="1"/>
  <c r="J18" i="24"/>
  <c r="G18" i="24" s="1"/>
  <c r="G19" i="24"/>
  <c r="J20" i="24"/>
  <c r="J21" i="24"/>
  <c r="G21" i="24" s="1"/>
  <c r="J22" i="24"/>
  <c r="G22" i="24" s="1"/>
  <c r="J23" i="24"/>
  <c r="G23" i="24" s="1"/>
  <c r="J24" i="24"/>
  <c r="G24" i="24" s="1"/>
  <c r="J25" i="24"/>
  <c r="J26" i="24"/>
  <c r="G26" i="24" s="1"/>
  <c r="J27" i="24"/>
  <c r="J28" i="24"/>
  <c r="G28" i="24" s="1"/>
  <c r="J29" i="24"/>
  <c r="G29" i="24" s="1"/>
  <c r="J30" i="24"/>
  <c r="G30" i="24" s="1"/>
  <c r="J31" i="24"/>
  <c r="G31" i="24" s="1"/>
  <c r="J32" i="24"/>
  <c r="G32" i="24" s="1"/>
  <c r="J33" i="24"/>
  <c r="G33" i="24" s="1"/>
  <c r="J34" i="24"/>
  <c r="G34" i="24" s="1"/>
  <c r="J35" i="24"/>
  <c r="G35" i="24" s="1"/>
  <c r="J36" i="24"/>
  <c r="G36" i="24" s="1"/>
  <c r="J37" i="24"/>
  <c r="G37" i="24" s="1"/>
  <c r="J38" i="24"/>
  <c r="G38" i="24" s="1"/>
  <c r="J39" i="24"/>
  <c r="G39" i="24" s="1"/>
  <c r="J40" i="24"/>
  <c r="J41" i="24"/>
  <c r="G41" i="24" s="1"/>
  <c r="J42" i="24"/>
  <c r="G42" i="24" s="1"/>
  <c r="J43" i="24"/>
  <c r="G43" i="24" s="1"/>
  <c r="J44" i="24"/>
  <c r="G44" i="24" s="1"/>
  <c r="J45" i="24"/>
  <c r="G45" i="24" s="1"/>
  <c r="J46" i="24"/>
  <c r="G46" i="24" s="1"/>
  <c r="J47" i="24"/>
  <c r="G47" i="24" s="1"/>
  <c r="J48" i="24"/>
  <c r="G48" i="24" s="1"/>
  <c r="J49" i="24"/>
  <c r="G49" i="24" s="1"/>
  <c r="J50" i="24"/>
  <c r="G50" i="24" s="1"/>
  <c r="J51" i="24"/>
  <c r="G51" i="24" s="1"/>
  <c r="J52" i="24"/>
  <c r="G52" i="24" s="1"/>
  <c r="J53" i="24"/>
  <c r="G53" i="24" s="1"/>
  <c r="J12" i="24"/>
  <c r="G12" i="24" s="1"/>
  <c r="J8" i="24"/>
  <c r="G8" i="24" s="1"/>
  <c r="J7" i="24"/>
  <c r="J9" i="24"/>
  <c r="G9" i="24" s="1"/>
  <c r="J10" i="24"/>
  <c r="G10" i="24" s="1"/>
  <c r="J11" i="24"/>
  <c r="J13" i="24"/>
  <c r="G13" i="24" s="1"/>
  <c r="J14" i="24"/>
  <c r="G14" i="24" s="1"/>
  <c r="G25" i="24" l="1"/>
  <c r="U47" i="20"/>
  <c r="U22" i="20"/>
  <c r="G40" i="24"/>
  <c r="U52" i="20"/>
  <c r="U55" i="20"/>
  <c r="Y23" i="20"/>
  <c r="U36" i="20"/>
  <c r="Y36" i="20" s="1"/>
  <c r="U40" i="20"/>
  <c r="Y40" i="20" s="1"/>
  <c r="G27" i="24"/>
  <c r="U38" i="20"/>
  <c r="Y38" i="20" s="1"/>
  <c r="G11" i="24"/>
  <c r="U43" i="20"/>
  <c r="Y43" i="20" s="1"/>
  <c r="G7" i="24"/>
  <c r="G54" i="24" s="1"/>
  <c r="U24" i="20"/>
  <c r="U31" i="20"/>
  <c r="Y31" i="20" s="1"/>
  <c r="U60" i="20"/>
  <c r="Y60" i="20" s="1"/>
  <c r="U61" i="20"/>
  <c r="Y61" i="20" s="1"/>
  <c r="U58" i="20"/>
  <c r="Y58" i="20" s="1"/>
  <c r="U59" i="20"/>
  <c r="Y59" i="20" s="1"/>
  <c r="Y52" i="20"/>
  <c r="U49" i="20"/>
  <c r="Y49" i="20" s="1"/>
  <c r="U32" i="20"/>
  <c r="Y32" i="20" s="1"/>
  <c r="U26" i="20"/>
  <c r="Y26" i="20" s="1"/>
  <c r="U30" i="20"/>
  <c r="Y30" i="20" s="1"/>
  <c r="U34" i="20"/>
  <c r="Y34" i="20" s="1"/>
  <c r="U39" i="20"/>
  <c r="Y39" i="20" s="1"/>
  <c r="U28" i="20"/>
  <c r="Y28" i="20" s="1"/>
  <c r="U27" i="20"/>
  <c r="Y27" i="20" s="1"/>
  <c r="U35" i="20"/>
  <c r="Y35" i="20" s="1"/>
  <c r="U62" i="20"/>
  <c r="Y62" i="20" s="1"/>
  <c r="U48" i="20"/>
  <c r="Y48" i="20" s="1"/>
  <c r="U45" i="20"/>
  <c r="Y45" i="20" s="1"/>
  <c r="U57" i="20"/>
  <c r="Y57" i="20" s="1"/>
  <c r="U50" i="20"/>
  <c r="Y50" i="20" s="1"/>
  <c r="U42" i="20"/>
  <c r="U44" i="20"/>
  <c r="Y44" i="20" s="1"/>
  <c r="U56" i="20"/>
  <c r="U51" i="20"/>
  <c r="Y51" i="20" s="1"/>
  <c r="U53" i="20"/>
  <c r="Y53" i="20" s="1"/>
  <c r="U63" i="20" l="1"/>
  <c r="U46" i="20"/>
  <c r="U54" i="20"/>
  <c r="Y24" i="20"/>
  <c r="U41" i="20"/>
  <c r="Y56" i="20"/>
  <c r="Y22" i="20"/>
  <c r="Y55" i="20"/>
  <c r="Y42" i="20"/>
  <c r="Y46" i="20" s="1"/>
  <c r="Y47" i="20"/>
  <c r="Y54" i="20" s="1"/>
  <c r="U64" i="20" l="1"/>
  <c r="U123" i="20" s="1"/>
  <c r="Y63" i="20"/>
  <c r="Y41" i="20"/>
  <c r="Y6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Matsumura Ryou</author>
    <author>厚生労働省ネットワークシステム</author>
  </authors>
  <commentList>
    <comment ref="B12" authorId="0" shapeId="0" xr:uid="{00000000-0006-0000-0000-000001000000}">
      <text>
        <r>
          <rPr>
            <b/>
            <sz val="9"/>
            <color indexed="81"/>
            <rFont val="ＭＳ Ｐゴシック"/>
            <family val="3"/>
            <charset val="128"/>
          </rPr>
          <t>・法人が一括で申請(1回限り）</t>
        </r>
      </text>
    </comment>
    <comment ref="E14" authorId="1" shapeId="0" xr:uid="{00000000-0006-0000-0000-000002000000}">
      <text>
        <r>
          <rPr>
            <b/>
            <sz val="9"/>
            <color indexed="81"/>
            <rFont val="ＭＳ Ｐゴシック"/>
            <family val="3"/>
            <charset val="128"/>
          </rPr>
          <t>「徳島県」から記入してください。</t>
        </r>
      </text>
    </comment>
    <comment ref="A124" authorId="2" shapeId="0" xr:uid="{00000000-0006-0000-0000-000003000000}">
      <text>
        <r>
          <rPr>
            <b/>
            <sz val="9"/>
            <color indexed="81"/>
            <rFont val="MS P ゴシック"/>
            <family val="3"/>
            <charset val="128"/>
          </rPr>
          <t>全ての項目に○をつけないと申請出来ません。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00000000-0006-0000-0100-000001000000}">
      <text>
        <r>
          <rPr>
            <b/>
            <sz val="9"/>
            <color indexed="81"/>
            <rFont val="ＭＳ Ｐゴシック"/>
            <family val="3"/>
            <charset val="128"/>
          </rPr>
          <t>・介護老人福祉施設（地域密着型介護老人福祉施設を含む）
・介護老人保健施設
・軽費老人ホーム
・養護老人ホーム</t>
        </r>
        <r>
          <rPr>
            <sz val="9"/>
            <color indexed="81"/>
            <rFont val="ＭＳ Ｐゴシック"/>
            <family val="3"/>
            <charset val="128"/>
          </rPr>
          <t xml:space="preserve">
は定員を入力してください（</t>
        </r>
        <r>
          <rPr>
            <b/>
            <u/>
            <sz val="9"/>
            <color indexed="81"/>
            <rFont val="ＭＳ Ｐゴシック"/>
            <family val="3"/>
            <charset val="128"/>
          </rPr>
          <t>上記以外の施設・事業所は定員を入力しないでください。</t>
        </r>
        <r>
          <rPr>
            <sz val="9"/>
            <color indexed="81"/>
            <rFont val="ＭＳ Ｐ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00000000-0006-0000-0200-000001000000}">
      <text>
        <r>
          <rPr>
            <b/>
            <u/>
            <sz val="9"/>
            <color indexed="81"/>
            <rFont val="ＭＳ Ｐゴシック"/>
            <family val="3"/>
            <charset val="128"/>
          </rPr>
          <t>病院・有床診療所以外は何も入力しないでください。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D7A9ACAE-5A05-4FFE-8047-00E0BA9C31E1}">
      <text>
        <r>
          <rPr>
            <b/>
            <sz val="9"/>
            <color indexed="81"/>
            <rFont val="ＭＳ Ｐゴシック"/>
            <family val="3"/>
            <charset val="128"/>
          </rPr>
          <t>・施設入所支援
・福祉型障がい児入所施設</t>
        </r>
        <r>
          <rPr>
            <sz val="9"/>
            <color indexed="81"/>
            <rFont val="ＭＳ Ｐゴシック"/>
            <family val="3"/>
            <charset val="128"/>
          </rPr>
          <t xml:space="preserve">
は定員を入力してください（</t>
        </r>
        <r>
          <rPr>
            <b/>
            <u/>
            <sz val="9"/>
            <color indexed="81"/>
            <rFont val="ＭＳ Ｐゴシック"/>
            <family val="3"/>
            <charset val="128"/>
          </rPr>
          <t>上記以外の施設・事業所は定員を入力しないでください。</t>
        </r>
        <r>
          <rPr>
            <sz val="9"/>
            <color indexed="81"/>
            <rFont val="ＭＳ Ｐゴシック"/>
            <family val="3"/>
            <charset val="128"/>
          </rPr>
          <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53E3FC5F-38FF-4ECE-AB0A-111B7A493AD5}">
      <text>
        <r>
          <rPr>
            <b/>
            <u/>
            <sz val="9"/>
            <color indexed="81"/>
            <rFont val="ＭＳ Ｐゴシック"/>
            <family val="3"/>
            <charset val="128"/>
          </rPr>
          <t>救護施設以外は何も入力しないでください。</t>
        </r>
      </text>
    </comment>
  </commentList>
</comments>
</file>

<file path=xl/sharedStrings.xml><?xml version="1.0" encoding="utf-8"?>
<sst xmlns="http://schemas.openxmlformats.org/spreadsheetml/2006/main" count="680" uniqueCount="255">
  <si>
    <t>殿</t>
    <rPh sb="0" eb="1">
      <t>トノ</t>
    </rPh>
    <phoneticPr fontId="5"/>
  </si>
  <si>
    <t>日</t>
    <rPh sb="0" eb="1">
      <t>ニチ</t>
    </rPh>
    <phoneticPr fontId="5"/>
  </si>
  <si>
    <t>月</t>
    <rPh sb="0" eb="1">
      <t>ゲツ</t>
    </rPh>
    <phoneticPr fontId="5"/>
  </si>
  <si>
    <t>年</t>
    <rPh sb="0" eb="1">
      <t>ネン</t>
    </rPh>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</si>
  <si>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</si>
  <si>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</si>
  <si>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</si>
  <si>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</si>
  <si>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</si>
  <si>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</si>
  <si>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</si>
  <si>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</si>
  <si>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</si>
  <si>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</si>
  <si>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</si>
  <si>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</si>
  <si>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</si>
  <si>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認知症対応型通所介護事業所</t>
  </si>
  <si>
    <t>小　　計</t>
    <rPh sb="0" eb="1">
      <t>ショウ</t>
    </rPh>
    <rPh sb="3" eb="4">
      <t>ケイ</t>
    </rPh>
    <phoneticPr fontId="5"/>
  </si>
  <si>
    <t>申請内容</t>
    <rPh sb="0" eb="2">
      <t>シンセイ</t>
    </rPh>
    <rPh sb="2" eb="4">
      <t>ナイヨウ</t>
    </rPh>
    <phoneticPr fontId="5"/>
  </si>
  <si>
    <t>申　請　者</t>
    <rPh sb="0" eb="1">
      <t>サル</t>
    </rPh>
    <rPh sb="2" eb="3">
      <t>ショウ</t>
    </rPh>
    <rPh sb="4" eb="5">
      <t>シャ</t>
    </rPh>
    <phoneticPr fontId="5"/>
  </si>
  <si>
    <t>所在地</t>
    <rPh sb="0" eb="3">
      <t>ショザイチ</t>
    </rPh>
    <phoneticPr fontId="5"/>
  </si>
  <si>
    <t>E-mail</t>
    <phoneticPr fontId="5"/>
  </si>
  <si>
    <t>事業所･施設数</t>
    <rPh sb="0" eb="3">
      <t>ジギョウショ</t>
    </rPh>
    <rPh sb="4" eb="6">
      <t>シセツ</t>
    </rPh>
    <rPh sb="6" eb="7">
      <t>スウ</t>
    </rPh>
    <phoneticPr fontId="5"/>
  </si>
  <si>
    <t>サービス種別</t>
    <rPh sb="4" eb="6">
      <t>シュベツ</t>
    </rPh>
    <phoneticPr fontId="5"/>
  </si>
  <si>
    <t>No.</t>
    <phoneticPr fontId="5"/>
  </si>
  <si>
    <t>合計</t>
    <rPh sb="0" eb="2">
      <t>ゴウケイ</t>
    </rPh>
    <phoneticPr fontId="5"/>
  </si>
  <si>
    <t>　　令和</t>
    <rPh sb="2" eb="4">
      <t>レイワ</t>
    </rPh>
    <phoneticPr fontId="5"/>
  </si>
  <si>
    <t>通所系</t>
    <rPh sb="0" eb="2">
      <t>ツウショ</t>
    </rPh>
    <rPh sb="2" eb="3">
      <t>ケイ</t>
    </rPh>
    <phoneticPr fontId="5"/>
  </si>
  <si>
    <t>介護老人保健施設</t>
    <phoneticPr fontId="5"/>
  </si>
  <si>
    <t>認知症対応型共同生活介護事業所</t>
    <phoneticPr fontId="5"/>
  </si>
  <si>
    <t>合　　計</t>
    <rPh sb="0" eb="1">
      <t>ゴウ</t>
    </rPh>
    <rPh sb="3" eb="4">
      <t>ケイ</t>
    </rPh>
    <phoneticPr fontId="5"/>
  </si>
  <si>
    <t>円</t>
  </si>
  <si>
    <t>徳島県知事</t>
    <rPh sb="0" eb="2">
      <t>トクシマ</t>
    </rPh>
    <rPh sb="2" eb="5">
      <t>ケンチジ</t>
    </rPh>
    <rPh sb="3" eb="5">
      <t>チジ</t>
    </rPh>
    <phoneticPr fontId="5"/>
  </si>
  <si>
    <t>（様式第１号）</t>
    <rPh sb="1" eb="3">
      <t>ヨウシキ</t>
    </rPh>
    <rPh sb="3" eb="4">
      <t>ダイ</t>
    </rPh>
    <rPh sb="5" eb="6">
      <t>ゴウ</t>
    </rPh>
    <phoneticPr fontId="5"/>
  </si>
  <si>
    <t>入所系施設①</t>
    <rPh sb="0" eb="2">
      <t>ニュウショ</t>
    </rPh>
    <rPh sb="2" eb="3">
      <t>ケイ</t>
    </rPh>
    <rPh sb="3" eb="5">
      <t>シセツ</t>
    </rPh>
    <phoneticPr fontId="5"/>
  </si>
  <si>
    <t>（単位:万円）</t>
    <rPh sb="1" eb="3">
      <t>タンイ</t>
    </rPh>
    <rPh sb="4" eb="5">
      <t>マン</t>
    </rPh>
    <rPh sb="5" eb="6">
      <t>エン</t>
    </rPh>
    <phoneticPr fontId="5"/>
  </si>
  <si>
    <t>審査結果
（県記入）</t>
    <rPh sb="0" eb="2">
      <t>シンサ</t>
    </rPh>
    <rPh sb="2" eb="4">
      <t>ケッカ</t>
    </rPh>
    <rPh sb="6" eb="7">
      <t>ケン</t>
    </rPh>
    <rPh sb="7" eb="9">
      <t>キニュウ</t>
    </rPh>
    <phoneticPr fontId="5"/>
  </si>
  <si>
    <t>（定員50人未満）</t>
    <rPh sb="6" eb="8">
      <t>ミマン</t>
    </rPh>
    <phoneticPr fontId="5"/>
  </si>
  <si>
    <t>（定員50人以上100人未満）</t>
    <rPh sb="12" eb="14">
      <t>ミマン</t>
    </rPh>
    <phoneticPr fontId="5"/>
  </si>
  <si>
    <t>（定員100人以上）</t>
    <phoneticPr fontId="5"/>
  </si>
  <si>
    <t>軽費老人ホーム</t>
    <rPh sb="0" eb="4">
      <t>ケイヒロウジン</t>
    </rPh>
    <phoneticPr fontId="5"/>
  </si>
  <si>
    <t>養護老人ホーム</t>
    <rPh sb="0" eb="2">
      <t>ヨウゴ</t>
    </rPh>
    <rPh sb="2" eb="4">
      <t>ロウジン</t>
    </rPh>
    <phoneticPr fontId="5"/>
  </si>
  <si>
    <t>万</t>
    <rPh sb="0" eb="1">
      <t>マン</t>
    </rPh>
    <phoneticPr fontId="5"/>
  </si>
  <si>
    <t>小規模多機能型居宅介護事業所</t>
    <rPh sb="0" eb="14">
      <t>ショウキボタキノウガタキョタクカイゴジギョウショ</t>
    </rPh>
    <phoneticPr fontId="5"/>
  </si>
  <si>
    <t>有料老人ホーム</t>
    <rPh sb="0" eb="4">
      <t>ユウリョウロウジン</t>
    </rPh>
    <phoneticPr fontId="5"/>
  </si>
  <si>
    <t>サービス付き高齢者向け住宅</t>
    <rPh sb="4" eb="5">
      <t>ツ</t>
    </rPh>
    <rPh sb="6" eb="10">
      <t>コウレイシャム</t>
    </rPh>
    <rPh sb="11" eb="13">
      <t>ジュウタク</t>
    </rPh>
    <phoneticPr fontId="5"/>
  </si>
  <si>
    <t>入所系施設②</t>
    <rPh sb="0" eb="2">
      <t>ニュウショ</t>
    </rPh>
    <rPh sb="2" eb="3">
      <t>ケイ</t>
    </rPh>
    <rPh sb="3" eb="5">
      <t>シセツ</t>
    </rPh>
    <phoneticPr fontId="5"/>
  </si>
  <si>
    <t>通所介護事業所</t>
    <rPh sb="0" eb="2">
      <t>ツウショ</t>
    </rPh>
    <rPh sb="2" eb="4">
      <t>カイゴ</t>
    </rPh>
    <rPh sb="4" eb="7">
      <t>ジギョウショ</t>
    </rPh>
    <phoneticPr fontId="5"/>
  </si>
  <si>
    <t>地域密着型通所介護事業所</t>
    <rPh sb="7" eb="9">
      <t>カイゴ</t>
    </rPh>
    <rPh sb="9" eb="12">
      <t>ジギョウショ</t>
    </rPh>
    <phoneticPr fontId="5"/>
  </si>
  <si>
    <t>通所リハビリテーション事業所</t>
    <phoneticPr fontId="5"/>
  </si>
  <si>
    <t>訪問系</t>
    <rPh sb="0" eb="3">
      <t>ホウモンケイ</t>
    </rPh>
    <phoneticPr fontId="5"/>
  </si>
  <si>
    <t>訪問介護事業所</t>
    <rPh sb="0" eb="7">
      <t>ホウモンカイゴジギョウショ</t>
    </rPh>
    <phoneticPr fontId="5"/>
  </si>
  <si>
    <t>訪問入浴介護事業所</t>
    <rPh sb="0" eb="9">
      <t>ホウモンニュウヨクカイゴジギョウショ</t>
    </rPh>
    <phoneticPr fontId="5"/>
  </si>
  <si>
    <t>訪問看護事業所</t>
    <rPh sb="0" eb="2">
      <t>ホウモン</t>
    </rPh>
    <rPh sb="2" eb="4">
      <t>カンゴ</t>
    </rPh>
    <rPh sb="4" eb="7">
      <t>ジギョウショ</t>
    </rPh>
    <phoneticPr fontId="5"/>
  </si>
  <si>
    <t>訪問リハビリテーション事業所</t>
    <rPh sb="0" eb="2">
      <t>ホウモン</t>
    </rPh>
    <rPh sb="11" eb="14">
      <t>ジギョウショ</t>
    </rPh>
    <phoneticPr fontId="5"/>
  </si>
  <si>
    <t>受取口座情報</t>
    <rPh sb="0" eb="2">
      <t>ウケトリ</t>
    </rPh>
    <rPh sb="2" eb="4">
      <t>コウザ</t>
    </rPh>
    <rPh sb="4" eb="6">
      <t>ジョウホウ</t>
    </rPh>
    <phoneticPr fontId="5"/>
  </si>
  <si>
    <t>支店名</t>
    <rPh sb="0" eb="3">
      <t>シテンメイ</t>
    </rPh>
    <phoneticPr fontId="5"/>
  </si>
  <si>
    <t>分類</t>
    <rPh sb="0" eb="2">
      <t>ブンルイ</t>
    </rPh>
    <phoneticPr fontId="5"/>
  </si>
  <si>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5"/>
  </si>
  <si>
    <t>普通</t>
  </si>
  <si>
    <t>金融機関名</t>
    <rPh sb="0" eb="2">
      <t>キンユウ</t>
    </rPh>
    <rPh sb="2" eb="4">
      <t>キカン</t>
    </rPh>
    <rPh sb="4" eb="5">
      <t>メイ</t>
    </rPh>
    <phoneticPr fontId="5"/>
  </si>
  <si>
    <t>支店
コード</t>
    <rPh sb="0" eb="2">
      <t>シテン</t>
    </rPh>
    <phoneticPr fontId="5"/>
  </si>
  <si>
    <t>万円</t>
    <rPh sb="0" eb="2">
      <t>マンエン</t>
    </rPh>
    <phoneticPr fontId="5"/>
  </si>
  <si>
    <t>誓　約　事　項</t>
    <rPh sb="0" eb="1">
      <t>チカイ</t>
    </rPh>
    <rPh sb="2" eb="3">
      <t>ヤク</t>
    </rPh>
    <rPh sb="4" eb="5">
      <t>コト</t>
    </rPh>
    <rPh sb="6" eb="7">
      <t>コウ</t>
    </rPh>
    <phoneticPr fontId="5"/>
  </si>
  <si>
    <t>サービス種別・申請金額等の申請内容に相違ない。</t>
    <phoneticPr fontId="5"/>
  </si>
  <si>
    <t>入所系施設①※２</t>
    <rPh sb="0" eb="2">
      <t>ニュウショ</t>
    </rPh>
    <rPh sb="2" eb="3">
      <t>ケイ</t>
    </rPh>
    <rPh sb="3" eb="5">
      <t>シセツ</t>
    </rPh>
    <phoneticPr fontId="26"/>
  </si>
  <si>
    <t>/施設</t>
    <rPh sb="1" eb="3">
      <t>シセツ</t>
    </rPh>
    <phoneticPr fontId="26"/>
  </si>
  <si>
    <t>入所系施設②</t>
    <rPh sb="0" eb="2">
      <t>ニュウショ</t>
    </rPh>
    <rPh sb="2" eb="3">
      <t>ケイ</t>
    </rPh>
    <rPh sb="3" eb="5">
      <t>シセツ</t>
    </rPh>
    <phoneticPr fontId="26"/>
  </si>
  <si>
    <t>通所系</t>
    <rPh sb="0" eb="2">
      <t>ツウショ</t>
    </rPh>
    <rPh sb="2" eb="3">
      <t>ケイ</t>
    </rPh>
    <phoneticPr fontId="26"/>
  </si>
  <si>
    <t>/事業所</t>
    <rPh sb="1" eb="4">
      <t>ジギョウショ</t>
    </rPh>
    <phoneticPr fontId="26"/>
  </si>
  <si>
    <t>訪問系</t>
    <rPh sb="0" eb="3">
      <t>ホウモンケイ</t>
    </rPh>
    <phoneticPr fontId="26"/>
  </si>
  <si>
    <t>訪問入浴介護事業所</t>
    <phoneticPr fontId="5"/>
  </si>
  <si>
    <t>小規模多機能型居宅介護事業所</t>
    <phoneticPr fontId="5"/>
  </si>
  <si>
    <t>通所介護事業所</t>
    <rPh sb="0" eb="2">
      <t>ツウショ</t>
    </rPh>
    <rPh sb="2" eb="4">
      <t>カイゴ</t>
    </rPh>
    <rPh sb="4" eb="7">
      <t>ジギョウショ</t>
    </rPh>
    <phoneticPr fontId="26"/>
  </si>
  <si>
    <t>（定員100人以上）</t>
    <phoneticPr fontId="5"/>
  </si>
  <si>
    <t>認知症対応型共同生活介護事業所</t>
    <rPh sb="12" eb="15">
      <t>ジギョウショ</t>
    </rPh>
    <phoneticPr fontId="26"/>
  </si>
  <si>
    <t>介護老人保健施設（定員50人以上100人未満）</t>
    <phoneticPr fontId="5"/>
  </si>
  <si>
    <t>軽費老人ホーム（定員50人以上100人未満）</t>
    <phoneticPr fontId="5"/>
  </si>
  <si>
    <t>養護老人ホーム（定員50人以上100人未満）</t>
    <phoneticPr fontId="5"/>
  </si>
  <si>
    <t>有料老人ホーム</t>
    <phoneticPr fontId="5"/>
  </si>
  <si>
    <t>サービス付き高齢者向け住宅</t>
    <phoneticPr fontId="5"/>
  </si>
  <si>
    <t>地域密着型通所介護事業所</t>
    <phoneticPr fontId="5"/>
  </si>
  <si>
    <t>認知症対応型通所介護事業所</t>
    <phoneticPr fontId="5"/>
  </si>
  <si>
    <t>通所リハビリテーション事業所</t>
    <phoneticPr fontId="5"/>
  </si>
  <si>
    <t>訪問介護事業所</t>
    <phoneticPr fontId="26"/>
  </si>
  <si>
    <t>訪問看護事業所</t>
    <phoneticPr fontId="5"/>
  </si>
  <si>
    <t>介護老人保健施設（定員50人未満）</t>
    <phoneticPr fontId="5"/>
  </si>
  <si>
    <t>軽費老人ホーム（定員50人未満）</t>
    <phoneticPr fontId="5"/>
  </si>
  <si>
    <t>養護老人ホーム（定員50人未満）</t>
    <phoneticPr fontId="5"/>
  </si>
  <si>
    <t>（ﾌﾘｶﾞﾅ）
口座名義</t>
    <rPh sb="8" eb="10">
      <t>コウザ</t>
    </rPh>
    <rPh sb="10" eb="12">
      <t>メイギ</t>
    </rPh>
    <phoneticPr fontId="5"/>
  </si>
  <si>
    <t>「行をコピー」→「コピーしたセルの挿入」により追加してください。</t>
    <phoneticPr fontId="5"/>
  </si>
  <si>
    <t>行が不足する場合は、「校閲」→「シート保護の解除」をした上で</t>
    <rPh sb="0" eb="1">
      <t>ギョウ</t>
    </rPh>
    <rPh sb="2" eb="4">
      <t>フソク</t>
    </rPh>
    <rPh sb="6" eb="8">
      <t>バアイ</t>
    </rPh>
    <rPh sb="11" eb="13">
      <t>コウエツ</t>
    </rPh>
    <rPh sb="19" eb="21">
      <t>ホゴ</t>
    </rPh>
    <rPh sb="22" eb="24">
      <t>カイジョ</t>
    </rPh>
    <rPh sb="28" eb="29">
      <t>ウエ</t>
    </rPh>
    <phoneticPr fontId="5"/>
  </si>
  <si>
    <t>福</t>
    <rPh sb="0" eb="1">
      <t>フク</t>
    </rPh>
    <phoneticPr fontId="5"/>
  </si>
  <si>
    <t>祉</t>
    <rPh sb="0" eb="1">
      <t>シ</t>
    </rPh>
    <phoneticPr fontId="5"/>
  </si>
  <si>
    <t>施</t>
    <rPh sb="0" eb="1">
      <t>シ</t>
    </rPh>
    <phoneticPr fontId="5"/>
  </si>
  <si>
    <t>設</t>
    <rPh sb="0" eb="1">
      <t>セツ</t>
    </rPh>
    <phoneticPr fontId="5"/>
  </si>
  <si>
    <t>病院</t>
    <rPh sb="0" eb="2">
      <t>ビョウイン</t>
    </rPh>
    <phoneticPr fontId="5"/>
  </si>
  <si>
    <t>有床診療所</t>
    <rPh sb="0" eb="2">
      <t>ユウショウ</t>
    </rPh>
    <rPh sb="2" eb="5">
      <t>シンリョウショ</t>
    </rPh>
    <phoneticPr fontId="5"/>
  </si>
  <si>
    <t>診療所</t>
    <rPh sb="0" eb="3">
      <t>シンリョウショ</t>
    </rPh>
    <phoneticPr fontId="5"/>
  </si>
  <si>
    <t>無床診療所</t>
    <rPh sb="0" eb="2">
      <t>ムショウ</t>
    </rPh>
    <rPh sb="2" eb="5">
      <t>シンリョウショ</t>
    </rPh>
    <phoneticPr fontId="5"/>
  </si>
  <si>
    <t>歯科診療所</t>
    <rPh sb="0" eb="5">
      <t>シカシンリョウショ</t>
    </rPh>
    <phoneticPr fontId="5"/>
  </si>
  <si>
    <t>助産所</t>
    <rPh sb="0" eb="3">
      <t>ジョサンショ</t>
    </rPh>
    <phoneticPr fontId="5"/>
  </si>
  <si>
    <t>施術所</t>
    <rPh sb="0" eb="3">
      <t>セジュツショ</t>
    </rPh>
    <phoneticPr fontId="5"/>
  </si>
  <si>
    <t>あはき</t>
    <phoneticPr fontId="5"/>
  </si>
  <si>
    <t>柔道整復</t>
    <rPh sb="0" eb="2">
      <t>ジュウドウ</t>
    </rPh>
    <rPh sb="2" eb="4">
      <t>セイフク</t>
    </rPh>
    <phoneticPr fontId="5"/>
  </si>
  <si>
    <t>医</t>
    <rPh sb="0" eb="1">
      <t>イ</t>
    </rPh>
    <phoneticPr fontId="5"/>
  </si>
  <si>
    <t>療</t>
    <rPh sb="0" eb="1">
      <t>リョウ</t>
    </rPh>
    <phoneticPr fontId="5"/>
  </si>
  <si>
    <t>機</t>
    <rPh sb="0" eb="1">
      <t>キ</t>
    </rPh>
    <phoneticPr fontId="5"/>
  </si>
  <si>
    <t>関</t>
    <rPh sb="0" eb="1">
      <t>セキ</t>
    </rPh>
    <phoneticPr fontId="5"/>
  </si>
  <si>
    <t>薬局</t>
    <rPh sb="0" eb="2">
      <t>ヤッキョク</t>
    </rPh>
    <phoneticPr fontId="5"/>
  </si>
  <si>
    <t>等</t>
    <rPh sb="0" eb="1">
      <t>トウ</t>
    </rPh>
    <phoneticPr fontId="5"/>
  </si>
  <si>
    <t>短期入所生活介護事業所（単独型）</t>
    <rPh sb="0" eb="2">
      <t>タンキ</t>
    </rPh>
    <rPh sb="2" eb="4">
      <t>ニュウショ</t>
    </rPh>
    <rPh sb="4" eb="6">
      <t>セイカツ</t>
    </rPh>
    <rPh sb="6" eb="8">
      <t>カイゴ</t>
    </rPh>
    <rPh sb="8" eb="11">
      <t>ジギョウショ</t>
    </rPh>
    <rPh sb="12" eb="15">
      <t>タンドクガタ</t>
    </rPh>
    <phoneticPr fontId="5"/>
  </si>
  <si>
    <t>療養通所介護事業所</t>
    <rPh sb="0" eb="2">
      <t>リョウヨウ</t>
    </rPh>
    <rPh sb="2" eb="4">
      <t>ツウショ</t>
    </rPh>
    <rPh sb="4" eb="6">
      <t>カイゴ</t>
    </rPh>
    <rPh sb="6" eb="9">
      <t>ジギョウショ</t>
    </rPh>
    <phoneticPr fontId="5"/>
  </si>
  <si>
    <t>看護小規模多機能型居宅介護事業所</t>
    <rPh sb="0" eb="2">
      <t>カンゴ</t>
    </rPh>
    <rPh sb="2" eb="16">
      <t>ショウキボタキノウガタキョタクカイゴジギョウショ</t>
    </rPh>
    <phoneticPr fontId="5"/>
  </si>
  <si>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5"/>
  </si>
  <si>
    <t>夜間対応型訪問介護事業所</t>
    <rPh sb="0" eb="2">
      <t>ヤカン</t>
    </rPh>
    <rPh sb="2" eb="5">
      <t>タイオウガタ</t>
    </rPh>
    <rPh sb="5" eb="7">
      <t>ホウモン</t>
    </rPh>
    <rPh sb="7" eb="9">
      <t>カイゴ</t>
    </rPh>
    <rPh sb="9" eb="12">
      <t>ジギョウショ</t>
    </rPh>
    <phoneticPr fontId="5"/>
  </si>
  <si>
    <t>居宅介護支援事業所</t>
    <rPh sb="0" eb="2">
      <t>キョタク</t>
    </rPh>
    <rPh sb="2" eb="4">
      <t>カイゴ</t>
    </rPh>
    <rPh sb="4" eb="6">
      <t>シエン</t>
    </rPh>
    <rPh sb="6" eb="9">
      <t>ジギョウショ</t>
    </rPh>
    <phoneticPr fontId="5"/>
  </si>
  <si>
    <t>福祉用具貸与事業所</t>
    <rPh sb="0" eb="2">
      <t>フクシ</t>
    </rPh>
    <rPh sb="2" eb="4">
      <t>ヨウグ</t>
    </rPh>
    <rPh sb="4" eb="6">
      <t>タイヨ</t>
    </rPh>
    <rPh sb="6" eb="9">
      <t>ジギョウショ</t>
    </rPh>
    <phoneticPr fontId="5"/>
  </si>
  <si>
    <t>電気料金等高騰対策支援金申請総括表</t>
    <rPh sb="0" eb="2">
      <t>デンキ</t>
    </rPh>
    <rPh sb="2" eb="4">
      <t>リョウキン</t>
    </rPh>
    <rPh sb="4" eb="5">
      <t>トウ</t>
    </rPh>
    <rPh sb="5" eb="7">
      <t>コウトウ</t>
    </rPh>
    <rPh sb="7" eb="9">
      <t>タイサク</t>
    </rPh>
    <rPh sb="9" eb="11">
      <t>シエン</t>
    </rPh>
    <rPh sb="11" eb="12">
      <t>キン</t>
    </rPh>
    <rPh sb="12" eb="14">
      <t>シンセイ</t>
    </rPh>
    <rPh sb="14" eb="16">
      <t>ソウカツ</t>
    </rPh>
    <rPh sb="16" eb="17">
      <t>ヒョウ</t>
    </rPh>
    <phoneticPr fontId="5"/>
  </si>
  <si>
    <t>歯科診療所</t>
    <rPh sb="0" eb="2">
      <t>シカ</t>
    </rPh>
    <rPh sb="2" eb="5">
      <t>シンリョウショ</t>
    </rPh>
    <phoneticPr fontId="5"/>
  </si>
  <si>
    <t>あはき</t>
  </si>
  <si>
    <t>療養通所介護事業所</t>
    <rPh sb="0" eb="2">
      <t>リョウヨウ</t>
    </rPh>
    <phoneticPr fontId="5"/>
  </si>
  <si>
    <t>看護小規模多機能型居宅介護事業所</t>
    <rPh sb="0" eb="2">
      <t>カンゴ</t>
    </rPh>
    <phoneticPr fontId="5"/>
  </si>
  <si>
    <t>医療機関等</t>
    <rPh sb="0" eb="2">
      <t>イリョウ</t>
    </rPh>
    <rPh sb="2" eb="4">
      <t>キカン</t>
    </rPh>
    <rPh sb="4" eb="5">
      <t>トウ</t>
    </rPh>
    <phoneticPr fontId="5"/>
  </si>
  <si>
    <t>支援金の額</t>
    <rPh sb="0" eb="2">
      <t>シエン</t>
    </rPh>
    <rPh sb="2" eb="3">
      <t>キン</t>
    </rPh>
    <rPh sb="4" eb="5">
      <t>ガク</t>
    </rPh>
    <phoneticPr fontId="5"/>
  </si>
  <si>
    <t>（病床50床未満）</t>
    <rPh sb="1" eb="3">
      <t>ビョウショウ</t>
    </rPh>
    <rPh sb="5" eb="6">
      <t>トコ</t>
    </rPh>
    <rPh sb="6" eb="8">
      <t>ミマン</t>
    </rPh>
    <phoneticPr fontId="5"/>
  </si>
  <si>
    <t>（病床50床以上100床未満）</t>
    <rPh sb="1" eb="3">
      <t>ビョウショウ</t>
    </rPh>
    <rPh sb="5" eb="6">
      <t>トコ</t>
    </rPh>
    <rPh sb="6" eb="8">
      <t>イジョウ</t>
    </rPh>
    <rPh sb="11" eb="12">
      <t>トコ</t>
    </rPh>
    <rPh sb="12" eb="14">
      <t>ミマン</t>
    </rPh>
    <phoneticPr fontId="5"/>
  </si>
  <si>
    <t>No.</t>
    <phoneticPr fontId="5"/>
  </si>
  <si>
    <t>事業所・施設名</t>
    <rPh sb="0" eb="3">
      <t>ジギョウショ</t>
    </rPh>
    <rPh sb="4" eb="7">
      <t>シセツメイ</t>
    </rPh>
    <phoneticPr fontId="5"/>
  </si>
  <si>
    <t>入所系①の施設は
定員を記入</t>
    <rPh sb="0" eb="2">
      <t>ニュウショ</t>
    </rPh>
    <rPh sb="2" eb="3">
      <t>ケイ</t>
    </rPh>
    <rPh sb="5" eb="7">
      <t>シセツ</t>
    </rPh>
    <rPh sb="9" eb="11">
      <t>テイイン</t>
    </rPh>
    <rPh sb="12" eb="14">
      <t>キニュウ</t>
    </rPh>
    <phoneticPr fontId="5"/>
  </si>
  <si>
    <t>「行をコピー」→「コピーしたセルの挿入」により追加してください。</t>
    <phoneticPr fontId="5"/>
  </si>
  <si>
    <t>事業所・施設所在地</t>
    <rPh sb="0" eb="3">
      <t>ジギョウショ</t>
    </rPh>
    <rPh sb="4" eb="6">
      <t>シセツ</t>
    </rPh>
    <rPh sb="6" eb="9">
      <t>ショザイチ</t>
    </rPh>
    <phoneticPr fontId="5"/>
  </si>
  <si>
    <t>訪問リハビリテーション事業所</t>
    <rPh sb="0" eb="2">
      <t>ホウモン</t>
    </rPh>
    <rPh sb="11" eb="14">
      <t>ジギョウショ</t>
    </rPh>
    <phoneticPr fontId="5"/>
  </si>
  <si>
    <t>病院（病床50床未満）</t>
    <rPh sb="0" eb="2">
      <t>ビョウイン</t>
    </rPh>
    <phoneticPr fontId="5"/>
  </si>
  <si>
    <t>病院（病床50床以上100床未満）</t>
    <rPh sb="0" eb="2">
      <t>ビョウイン</t>
    </rPh>
    <phoneticPr fontId="5"/>
  </si>
  <si>
    <t>介護老人保健施設（定員100人以上）</t>
    <phoneticPr fontId="5"/>
  </si>
  <si>
    <t>軽費老人ホーム（定員100人以上）</t>
    <phoneticPr fontId="5"/>
  </si>
  <si>
    <t>養護老人ホーム（定員100人以上）</t>
    <phoneticPr fontId="5"/>
  </si>
  <si>
    <t>有料老人ホーム</t>
  </si>
  <si>
    <t>サービス付き高齢者向け住宅</t>
  </si>
  <si>
    <t>地域密着型通所介護事業所</t>
  </si>
  <si>
    <t>通所リハビリテーション事業所</t>
  </si>
  <si>
    <t>小規模多機能型居宅介護事業所</t>
  </si>
  <si>
    <t>訪問介護事業所</t>
  </si>
  <si>
    <t>訪問入浴介護事業所</t>
  </si>
  <si>
    <t>訪問看護事業所</t>
  </si>
  <si>
    <t>介護老人保健施設</t>
    <phoneticPr fontId="5"/>
  </si>
  <si>
    <t>軽費老人ホーム</t>
    <phoneticPr fontId="5"/>
  </si>
  <si>
    <t>養護老人ホーム</t>
    <phoneticPr fontId="5"/>
  </si>
  <si>
    <t>短期入所生活介護事業所（単独型）</t>
    <rPh sb="8" eb="11">
      <t>ジギョウショ</t>
    </rPh>
    <phoneticPr fontId="5"/>
  </si>
  <si>
    <t>（別紙２）医療機関等・薬局別申請額一覧</t>
    <rPh sb="1" eb="3">
      <t>ベッシ</t>
    </rPh>
    <rPh sb="5" eb="9">
      <t>イリョウキカン</t>
    </rPh>
    <rPh sb="9" eb="10">
      <t>トウ</t>
    </rPh>
    <rPh sb="11" eb="13">
      <t>ヤッキョク</t>
    </rPh>
    <rPh sb="13" eb="14">
      <t>ベツ</t>
    </rPh>
    <rPh sb="14" eb="17">
      <t>シンセイガク</t>
    </rPh>
    <rPh sb="17" eb="19">
      <t>イチラン</t>
    </rPh>
    <phoneticPr fontId="5"/>
  </si>
  <si>
    <t>医療機関等・薬局名</t>
    <rPh sb="0" eb="2">
      <t>イリョウ</t>
    </rPh>
    <rPh sb="2" eb="4">
      <t>キカン</t>
    </rPh>
    <rPh sb="4" eb="5">
      <t>トウ</t>
    </rPh>
    <rPh sb="6" eb="8">
      <t>ヤッキョク</t>
    </rPh>
    <rPh sb="8" eb="9">
      <t>メイ</t>
    </rPh>
    <phoneticPr fontId="5"/>
  </si>
  <si>
    <t>施設種別</t>
    <rPh sb="0" eb="2">
      <t>シセツ</t>
    </rPh>
    <rPh sb="2" eb="4">
      <t>シュベツ</t>
    </rPh>
    <phoneticPr fontId="5"/>
  </si>
  <si>
    <t>医療機関等・薬局所在地</t>
    <rPh sb="4" eb="5">
      <t>トウ</t>
    </rPh>
    <rPh sb="8" eb="11">
      <t>ショザイチ</t>
    </rPh>
    <phoneticPr fontId="5"/>
  </si>
  <si>
    <t>病院（病床100床以上150床未満）</t>
    <rPh sb="0" eb="2">
      <t>ビョウイン</t>
    </rPh>
    <phoneticPr fontId="5"/>
  </si>
  <si>
    <t>病院（病床150床以上200床未満）</t>
    <rPh sb="0" eb="2">
      <t>ビョウイン</t>
    </rPh>
    <phoneticPr fontId="5"/>
  </si>
  <si>
    <t>病院（病床200床以上250床未満）</t>
    <rPh sb="0" eb="2">
      <t>ビョウイン</t>
    </rPh>
    <phoneticPr fontId="5"/>
  </si>
  <si>
    <t>病院（病床250床以上300床未満）</t>
    <rPh sb="0" eb="2">
      <t>ビョウイン</t>
    </rPh>
    <phoneticPr fontId="5"/>
  </si>
  <si>
    <t>病院（病床300床以上）</t>
    <rPh sb="0" eb="2">
      <t>ビョウイン</t>
    </rPh>
    <rPh sb="9" eb="11">
      <t>イジョウ</t>
    </rPh>
    <phoneticPr fontId="5"/>
  </si>
  <si>
    <t>歯科技工所</t>
    <rPh sb="0" eb="2">
      <t>シカ</t>
    </rPh>
    <rPh sb="2" eb="5">
      <t>ギコウショ</t>
    </rPh>
    <phoneticPr fontId="5"/>
  </si>
  <si>
    <t>（病床100床以上150床未満）</t>
    <rPh sb="1" eb="3">
      <t>ビョウショウ</t>
    </rPh>
    <rPh sb="6" eb="7">
      <t>トコ</t>
    </rPh>
    <rPh sb="7" eb="9">
      <t>イジョウ</t>
    </rPh>
    <rPh sb="12" eb="13">
      <t>トコ</t>
    </rPh>
    <rPh sb="13" eb="15">
      <t>ミマン</t>
    </rPh>
    <phoneticPr fontId="5"/>
  </si>
  <si>
    <t>（病床150床以上200床未満）</t>
    <rPh sb="1" eb="3">
      <t>ビョウショウ</t>
    </rPh>
    <rPh sb="6" eb="7">
      <t>トコ</t>
    </rPh>
    <rPh sb="7" eb="9">
      <t>イジョウ</t>
    </rPh>
    <rPh sb="12" eb="13">
      <t>トコ</t>
    </rPh>
    <rPh sb="13" eb="15">
      <t>ミマン</t>
    </rPh>
    <phoneticPr fontId="5"/>
  </si>
  <si>
    <t>（病床200床以上250床未満）</t>
    <rPh sb="1" eb="3">
      <t>ビョウショウ</t>
    </rPh>
    <rPh sb="6" eb="7">
      <t>トコ</t>
    </rPh>
    <rPh sb="7" eb="9">
      <t>イジョウ</t>
    </rPh>
    <rPh sb="12" eb="13">
      <t>トコ</t>
    </rPh>
    <rPh sb="13" eb="15">
      <t>ミマン</t>
    </rPh>
    <phoneticPr fontId="5"/>
  </si>
  <si>
    <t>（病床250床以上300床未満）</t>
    <rPh sb="1" eb="3">
      <t>ビョウショウ</t>
    </rPh>
    <rPh sb="6" eb="7">
      <t>トコ</t>
    </rPh>
    <rPh sb="7" eb="9">
      <t>イジョウ</t>
    </rPh>
    <rPh sb="12" eb="13">
      <t>トコ</t>
    </rPh>
    <rPh sb="13" eb="15">
      <t>ミマン</t>
    </rPh>
    <phoneticPr fontId="5"/>
  </si>
  <si>
    <t>（病床300床以上）</t>
    <rPh sb="1" eb="3">
      <t>ビョウショウ</t>
    </rPh>
    <rPh sb="6" eb="7">
      <t>トコ</t>
    </rPh>
    <rPh sb="7" eb="9">
      <t>イジョウ</t>
    </rPh>
    <phoneticPr fontId="5"/>
  </si>
  <si>
    <t>標記について、次のとおり申請及び請求します。</t>
    <rPh sb="0" eb="2">
      <t>ヒョウキ</t>
    </rPh>
    <rPh sb="7" eb="8">
      <t>ツギ</t>
    </rPh>
    <rPh sb="12" eb="14">
      <t>シンセイ</t>
    </rPh>
    <rPh sb="14" eb="15">
      <t>オヨ</t>
    </rPh>
    <rPh sb="16" eb="18">
      <t>セイキュウ</t>
    </rPh>
    <phoneticPr fontId="5"/>
  </si>
  <si>
    <t>別　表　（第２条、第３条関係）</t>
    <rPh sb="0" eb="1">
      <t>ベツ</t>
    </rPh>
    <rPh sb="2" eb="3">
      <t>オモテ</t>
    </rPh>
    <rPh sb="5" eb="6">
      <t>ダイ</t>
    </rPh>
    <rPh sb="7" eb="8">
      <t>ジョウ</t>
    </rPh>
    <rPh sb="9" eb="10">
      <t>ダイ</t>
    </rPh>
    <rPh sb="11" eb="12">
      <t>ジョウ</t>
    </rPh>
    <rPh sb="12" eb="14">
      <t>カンケイ</t>
    </rPh>
    <phoneticPr fontId="26"/>
  </si>
  <si>
    <t>１　事業所・施設の種別（※１）</t>
    <rPh sb="2" eb="5">
      <t>ジギョウショ</t>
    </rPh>
    <rPh sb="6" eb="8">
      <t>シセツ</t>
    </rPh>
    <rPh sb="9" eb="11">
      <t>シュベツ</t>
    </rPh>
    <phoneticPr fontId="26"/>
  </si>
  <si>
    <t>２　支給額
（単位：万円、１事業所、
施設当たり）</t>
    <phoneticPr fontId="5"/>
  </si>
  <si>
    <t>（留意事項）</t>
    <rPh sb="1" eb="3">
      <t>リュウイ</t>
    </rPh>
    <rPh sb="3" eb="5">
      <t>ジコウ</t>
    </rPh>
    <phoneticPr fontId="26"/>
  </si>
  <si>
    <t>※１　申請時点において、事業を行っている施設・事業所を対象とし、休業中のものを含まない。</t>
    <rPh sb="3" eb="5">
      <t>シンセイ</t>
    </rPh>
    <rPh sb="5" eb="7">
      <t>ジテン</t>
    </rPh>
    <rPh sb="12" eb="14">
      <t>ジギョウ</t>
    </rPh>
    <rPh sb="15" eb="16">
      <t>オコナ</t>
    </rPh>
    <rPh sb="20" eb="22">
      <t>シセツ</t>
    </rPh>
    <rPh sb="23" eb="26">
      <t>ジギョウショ</t>
    </rPh>
    <rPh sb="27" eb="29">
      <t>タイショウ</t>
    </rPh>
    <phoneticPr fontId="26"/>
  </si>
  <si>
    <t>　　・次の施設については、当事業の対象外とする。</t>
    <rPh sb="3" eb="4">
      <t>ツギ</t>
    </rPh>
    <rPh sb="5" eb="7">
      <t>シセツ</t>
    </rPh>
    <rPh sb="13" eb="16">
      <t>トウジギョウ</t>
    </rPh>
    <rPh sb="17" eb="20">
      <t>タイショウガイ</t>
    </rPh>
    <phoneticPr fontId="26"/>
  </si>
  <si>
    <r>
      <t>　　　　</t>
    </r>
    <r>
      <rPr>
        <sz val="20"/>
        <color rgb="FFFF0000"/>
        <rFont val="ＭＳ Ｐ明朝"/>
        <family val="1"/>
        <charset val="128"/>
      </rPr>
      <t xml:space="preserve">社会福祉施設 ： </t>
    </r>
    <r>
      <rPr>
        <sz val="20"/>
        <rFont val="ＭＳ Ｐ明朝"/>
        <family val="1"/>
        <charset val="128"/>
      </rPr>
      <t>公立・公的等事業所、施設</t>
    </r>
    <rPh sb="4" eb="6">
      <t>シャカイ</t>
    </rPh>
    <rPh sb="6" eb="8">
      <t>フクシ</t>
    </rPh>
    <rPh sb="8" eb="10">
      <t>シセツ</t>
    </rPh>
    <rPh sb="13" eb="15">
      <t>コウリツ</t>
    </rPh>
    <rPh sb="16" eb="18">
      <t>コウテキ</t>
    </rPh>
    <rPh sb="18" eb="19">
      <t>トウ</t>
    </rPh>
    <rPh sb="19" eb="22">
      <t>ジギョウショ</t>
    </rPh>
    <rPh sb="23" eb="25">
      <t>シセツ</t>
    </rPh>
    <phoneticPr fontId="26"/>
  </si>
  <si>
    <t>　　　　医療機関等 ： 国、県、市町村又は地方独立行政法人が運営する医療機関等</t>
    <rPh sb="12" eb="13">
      <t>クニ</t>
    </rPh>
    <rPh sb="14" eb="15">
      <t>ケン</t>
    </rPh>
    <rPh sb="16" eb="19">
      <t>シチョウソン</t>
    </rPh>
    <rPh sb="19" eb="20">
      <t>マタ</t>
    </rPh>
    <rPh sb="34" eb="36">
      <t>イリョウ</t>
    </rPh>
    <rPh sb="36" eb="38">
      <t>キカン</t>
    </rPh>
    <rPh sb="38" eb="39">
      <t>トウ</t>
    </rPh>
    <phoneticPr fontId="26"/>
  </si>
  <si>
    <t>　　・介護保険サービスについては各介護予防サービスを含まない。</t>
    <phoneticPr fontId="26"/>
  </si>
  <si>
    <t>※２　「入所系施設①」の定員については、申請時点で判断する。</t>
    <rPh sb="4" eb="6">
      <t>ニュウショ</t>
    </rPh>
    <rPh sb="6" eb="7">
      <t>ケイ</t>
    </rPh>
    <rPh sb="7" eb="9">
      <t>シセツ</t>
    </rPh>
    <rPh sb="12" eb="14">
      <t>テイイン</t>
    </rPh>
    <rPh sb="20" eb="22">
      <t>シンセイ</t>
    </rPh>
    <rPh sb="22" eb="24">
      <t>ジテン</t>
    </rPh>
    <rPh sb="25" eb="27">
      <t>ハンダン</t>
    </rPh>
    <phoneticPr fontId="26"/>
  </si>
  <si>
    <t>※４　障がい福祉サービス事業所として「徳島県医療・社会福祉施設等電気料金等高騰に係る補助金」の支給を</t>
    <rPh sb="3" eb="4">
      <t>ショウ</t>
    </rPh>
    <rPh sb="6" eb="8">
      <t>フクシ</t>
    </rPh>
    <rPh sb="12" eb="15">
      <t>ジギョウショ</t>
    </rPh>
    <rPh sb="19" eb="21">
      <t>トクシマ</t>
    </rPh>
    <rPh sb="21" eb="22">
      <t>ケン</t>
    </rPh>
    <rPh sb="22" eb="24">
      <t>イリョウ</t>
    </rPh>
    <rPh sb="25" eb="27">
      <t>シャカイ</t>
    </rPh>
    <rPh sb="27" eb="29">
      <t>フクシ</t>
    </rPh>
    <rPh sb="29" eb="31">
      <t>シセツ</t>
    </rPh>
    <rPh sb="31" eb="32">
      <t>トウ</t>
    </rPh>
    <rPh sb="32" eb="34">
      <t>デンキ</t>
    </rPh>
    <rPh sb="34" eb="36">
      <t>リョウキン</t>
    </rPh>
    <rPh sb="36" eb="37">
      <t>ナド</t>
    </rPh>
    <rPh sb="37" eb="39">
      <t>コウトウ</t>
    </rPh>
    <rPh sb="40" eb="41">
      <t>カカワ</t>
    </rPh>
    <rPh sb="42" eb="45">
      <t>ホジョキン</t>
    </rPh>
    <rPh sb="47" eb="49">
      <t>シキュウ</t>
    </rPh>
    <phoneticPr fontId="26"/>
  </si>
  <si>
    <t>　　　受ける場合は、対象外とする。</t>
    <rPh sb="3" eb="4">
      <t>ウ</t>
    </rPh>
    <rPh sb="6" eb="8">
      <t>バアイ</t>
    </rPh>
    <rPh sb="10" eb="13">
      <t>タイショウガイ</t>
    </rPh>
    <phoneticPr fontId="26"/>
  </si>
  <si>
    <t>介護医療院（定員50人未満）</t>
    <rPh sb="0" eb="2">
      <t>カイゴ</t>
    </rPh>
    <rPh sb="2" eb="4">
      <t>イリョウ</t>
    </rPh>
    <rPh sb="4" eb="5">
      <t>イン</t>
    </rPh>
    <phoneticPr fontId="5"/>
  </si>
  <si>
    <t>介護医療院（定員50人以上100人未満）</t>
    <phoneticPr fontId="5"/>
  </si>
  <si>
    <t>介護医療院（定員100人以上）</t>
    <phoneticPr fontId="5"/>
  </si>
  <si>
    <t>介護医療院</t>
    <rPh sb="0" eb="2">
      <t>カイゴ</t>
    </rPh>
    <rPh sb="2" eb="4">
      <t>イリョウ</t>
    </rPh>
    <rPh sb="4" eb="5">
      <t>イン</t>
    </rPh>
    <phoneticPr fontId="5"/>
  </si>
  <si>
    <r>
      <t>　　　双方の定員を加えた規模で、</t>
    </r>
    <r>
      <rPr>
        <sz val="20"/>
        <color rgb="FFFF0000"/>
        <rFont val="ＭＳ Ｐ明朝"/>
        <family val="1"/>
        <charset val="128"/>
      </rPr>
      <t>支援金</t>
    </r>
    <r>
      <rPr>
        <sz val="20"/>
        <rFont val="ＭＳ Ｐ明朝"/>
        <family val="1"/>
        <charset val="128"/>
      </rPr>
      <t>を支給する。</t>
    </r>
    <rPh sb="3" eb="5">
      <t>ソウホウ</t>
    </rPh>
    <rPh sb="6" eb="8">
      <t>テイイン</t>
    </rPh>
    <rPh sb="9" eb="10">
      <t>クワ</t>
    </rPh>
    <rPh sb="12" eb="14">
      <t>キボ</t>
    </rPh>
    <rPh sb="16" eb="19">
      <t>シエンキン</t>
    </rPh>
    <rPh sb="20" eb="22">
      <t>シキュウ</t>
    </rPh>
    <phoneticPr fontId="26"/>
  </si>
  <si>
    <t>※ただし、別途県が実施する「中小企業特別高圧電力料金支援金」との同時・並行しての申請・受給は可とする。</t>
    <rPh sb="14" eb="16">
      <t>チュウショウ</t>
    </rPh>
    <rPh sb="16" eb="18">
      <t>キギョウ</t>
    </rPh>
    <rPh sb="18" eb="20">
      <t>トクベツ</t>
    </rPh>
    <rPh sb="20" eb="22">
      <t>コウアツ</t>
    </rPh>
    <rPh sb="22" eb="24">
      <t>デンリョク</t>
    </rPh>
    <rPh sb="24" eb="26">
      <t>リョウキン</t>
    </rPh>
    <rPh sb="26" eb="29">
      <t>シエンキン</t>
    </rPh>
    <phoneticPr fontId="5"/>
  </si>
  <si>
    <t>【様式第1号添付資料】</t>
    <rPh sb="8" eb="10">
      <t>シリョウ</t>
    </rPh>
    <phoneticPr fontId="5"/>
  </si>
  <si>
    <t>この支援金と同一目的とした、県による他の支援金等を受けていない（※）。</t>
    <rPh sb="2" eb="5">
      <t>シエンキン</t>
    </rPh>
    <rPh sb="23" eb="24">
      <t>ナド</t>
    </rPh>
    <phoneticPr fontId="5"/>
  </si>
  <si>
    <t>高</t>
    <rPh sb="0" eb="1">
      <t>タカ</t>
    </rPh>
    <phoneticPr fontId="5"/>
  </si>
  <si>
    <t>齢</t>
    <rPh sb="0" eb="1">
      <t>トシ</t>
    </rPh>
    <phoneticPr fontId="5"/>
  </si>
  <si>
    <t>者</t>
    <rPh sb="0" eb="1">
      <t>モノ</t>
    </rPh>
    <phoneticPr fontId="5"/>
  </si>
  <si>
    <t>入所系施設①</t>
  </si>
  <si>
    <t>施設入所支援</t>
    <rPh sb="0" eb="2">
      <t>シセツ</t>
    </rPh>
    <rPh sb="2" eb="4">
      <t>ニュウショ</t>
    </rPh>
    <rPh sb="4" eb="6">
      <t>シエン</t>
    </rPh>
    <phoneticPr fontId="5"/>
  </si>
  <si>
    <t>福祉型障がい児入所施設</t>
    <rPh sb="0" eb="3">
      <t>フクシガタ</t>
    </rPh>
    <rPh sb="3" eb="4">
      <t>ショウ</t>
    </rPh>
    <rPh sb="6" eb="7">
      <t>ジ</t>
    </rPh>
    <rPh sb="7" eb="9">
      <t>ニュウショ</t>
    </rPh>
    <rPh sb="9" eb="11">
      <t>シセツ</t>
    </rPh>
    <phoneticPr fontId="5"/>
  </si>
  <si>
    <t>障</t>
    <rPh sb="0" eb="1">
      <t>ショウ</t>
    </rPh>
    <phoneticPr fontId="5"/>
  </si>
  <si>
    <t>が</t>
    <phoneticPr fontId="5"/>
  </si>
  <si>
    <t>い</t>
    <phoneticPr fontId="5"/>
  </si>
  <si>
    <t>短期入所</t>
  </si>
  <si>
    <t>共同生活援助</t>
  </si>
  <si>
    <t>宿泊型自立訓練</t>
    <phoneticPr fontId="5"/>
  </si>
  <si>
    <t>生活介護</t>
    <phoneticPr fontId="5"/>
  </si>
  <si>
    <t>就労継続支援A型</t>
  </si>
  <si>
    <t>就労継続支援B型</t>
  </si>
  <si>
    <t>地域活動支援センター</t>
  </si>
  <si>
    <t>小規模作業所</t>
  </si>
  <si>
    <t>児童発達支援</t>
  </si>
  <si>
    <t>放課後等デイサービス</t>
  </si>
  <si>
    <t>小　　計</t>
    <phoneticPr fontId="5"/>
  </si>
  <si>
    <t>訪問系障がい福祉サービス</t>
    <phoneticPr fontId="5"/>
  </si>
  <si>
    <t>保育所等訪問支援</t>
  </si>
  <si>
    <t>相談支援事業所</t>
  </si>
  <si>
    <t xml:space="preserve">   入力してください。</t>
    <phoneticPr fontId="5"/>
  </si>
  <si>
    <t>※申請内容の詳細については(別紙1)、(別紙2)、(別紙3)及び(別紙4)に記載</t>
    <rPh sb="1" eb="3">
      <t>シンセイ</t>
    </rPh>
    <rPh sb="3" eb="5">
      <t>ナイヨウ</t>
    </rPh>
    <rPh sb="6" eb="8">
      <t>ショウサイ</t>
    </rPh>
    <rPh sb="38" eb="40">
      <t>キサイ</t>
    </rPh>
    <phoneticPr fontId="5"/>
  </si>
  <si>
    <t>（別紙１）高齢者福祉施設別申請額一覧</t>
    <rPh sb="1" eb="3">
      <t>ベッシ</t>
    </rPh>
    <rPh sb="5" eb="8">
      <t>コウレイシャ</t>
    </rPh>
    <rPh sb="8" eb="10">
      <t>フクシ</t>
    </rPh>
    <rPh sb="10" eb="12">
      <t>シセツ</t>
    </rPh>
    <rPh sb="12" eb="13">
      <t>ベツ</t>
    </rPh>
    <rPh sb="13" eb="16">
      <t>シンセイガク</t>
    </rPh>
    <rPh sb="16" eb="18">
      <t>イチラン</t>
    </rPh>
    <phoneticPr fontId="5"/>
  </si>
  <si>
    <t>（別紙３）障がい福祉施設別申請額一覧</t>
    <rPh sb="1" eb="3">
      <t>ベッシ</t>
    </rPh>
    <rPh sb="4" eb="5">
      <t>ショウ</t>
    </rPh>
    <rPh sb="7" eb="9">
      <t>フクシ</t>
    </rPh>
    <rPh sb="9" eb="11">
      <t>シセツ</t>
    </rPh>
    <rPh sb="11" eb="12">
      <t>ベツ</t>
    </rPh>
    <rPh sb="12" eb="15">
      <t>シンセイガク</t>
    </rPh>
    <rPh sb="15" eb="17">
      <t>イチラン</t>
    </rPh>
    <phoneticPr fontId="5"/>
  </si>
  <si>
    <t>（別紙４）国保・地域共生課施設別申請額一覧</t>
    <rPh sb="1" eb="3">
      <t>ベッシ</t>
    </rPh>
    <rPh sb="4" eb="5">
      <t>ショウ</t>
    </rPh>
    <rPh sb="5" eb="7">
      <t>コクボ</t>
    </rPh>
    <rPh sb="8" eb="10">
      <t>チイキ</t>
    </rPh>
    <rPh sb="10" eb="12">
      <t>キョウセイ</t>
    </rPh>
    <rPh sb="12" eb="13">
      <t>カ</t>
    </rPh>
    <rPh sb="13" eb="15">
      <t>シセツ</t>
    </rPh>
    <rPh sb="14" eb="15">
      <t>ベツ</t>
    </rPh>
    <rPh sb="15" eb="18">
      <t>シンセイガク</t>
    </rPh>
    <rPh sb="18" eb="20">
      <t>イチラン</t>
    </rPh>
    <phoneticPr fontId="5"/>
  </si>
  <si>
    <t xml:space="preserve">   から「3４福祉用具貸与事業所」までの事業所・施設を入力してください。</t>
    <rPh sb="21" eb="24">
      <t>ジギョウショ</t>
    </rPh>
    <rPh sb="25" eb="27">
      <t>シセツ</t>
    </rPh>
    <rPh sb="28" eb="30">
      <t>ニュウリョク</t>
    </rPh>
    <phoneticPr fontId="5"/>
  </si>
  <si>
    <t>介護老人福祉施設（地域密着型介護老人福祉施設を含む）</t>
    <rPh sb="0" eb="2">
      <t>カイゴ</t>
    </rPh>
    <rPh sb="2" eb="4">
      <t>ロウジン</t>
    </rPh>
    <rPh sb="4" eb="6">
      <t>フクシ</t>
    </rPh>
    <rPh sb="6" eb="8">
      <t>シセツ</t>
    </rPh>
    <rPh sb="9" eb="11">
      <t>チイキ</t>
    </rPh>
    <rPh sb="11" eb="14">
      <t>ミッチャクガタ</t>
    </rPh>
    <rPh sb="14" eb="16">
      <t>カイゴ</t>
    </rPh>
    <rPh sb="16" eb="18">
      <t>ロウジン</t>
    </rPh>
    <rPh sb="18" eb="20">
      <t>フクシ</t>
    </rPh>
    <rPh sb="20" eb="22">
      <t>シセツ</t>
    </rPh>
    <rPh sb="23" eb="24">
      <t>フク</t>
    </rPh>
    <phoneticPr fontId="5"/>
  </si>
  <si>
    <t>食材料費高騰対策支援金</t>
    <phoneticPr fontId="5"/>
  </si>
  <si>
    <t>電気料金等高騰対策支援金</t>
    <phoneticPr fontId="5"/>
  </si>
  <si>
    <t>万 円</t>
    <rPh sb="0" eb="1">
      <t>マン</t>
    </rPh>
    <rPh sb="2" eb="3">
      <t>エン</t>
    </rPh>
    <phoneticPr fontId="5"/>
  </si>
  <si>
    <t>訪問・相談系</t>
    <rPh sb="0" eb="2">
      <t>ホウモン</t>
    </rPh>
    <rPh sb="3" eb="5">
      <t>ソウダン</t>
    </rPh>
    <rPh sb="5" eb="6">
      <t>ケイ</t>
    </rPh>
    <phoneticPr fontId="5"/>
  </si>
  <si>
    <t>保護施設等</t>
    <rPh sb="0" eb="2">
      <t>ホゴ</t>
    </rPh>
    <rPh sb="2" eb="4">
      <t>シセツ</t>
    </rPh>
    <rPh sb="4" eb="5">
      <t>トウ</t>
    </rPh>
    <phoneticPr fontId="5"/>
  </si>
  <si>
    <t>入所系施設①　</t>
    <rPh sb="0" eb="2">
      <t>ニュウショ</t>
    </rPh>
    <rPh sb="2" eb="3">
      <t>ケイ</t>
    </rPh>
    <rPh sb="3" eb="5">
      <t>シセツ</t>
    </rPh>
    <phoneticPr fontId="5"/>
  </si>
  <si>
    <t>救護施設</t>
    <rPh sb="0" eb="2">
      <t>キュウゴ</t>
    </rPh>
    <rPh sb="2" eb="4">
      <t>シセツ</t>
    </rPh>
    <phoneticPr fontId="5"/>
  </si>
  <si>
    <t>か所</t>
    <phoneticPr fontId="5"/>
  </si>
  <si>
    <t>万</t>
    <phoneticPr fontId="5"/>
  </si>
  <si>
    <t>円</t>
    <phoneticPr fontId="5"/>
  </si>
  <si>
    <t>小　計</t>
    <phoneticPr fontId="5"/>
  </si>
  <si>
    <t>支援活動団体</t>
    <rPh sb="0" eb="2">
      <t>シエン</t>
    </rPh>
    <rPh sb="2" eb="4">
      <t>カツドウ</t>
    </rPh>
    <rPh sb="4" eb="6">
      <t>ダンタイ</t>
    </rPh>
    <phoneticPr fontId="5"/>
  </si>
  <si>
    <t>電気料金等高騰対策支援金の額</t>
    <rPh sb="5" eb="7">
      <t>コウトウ</t>
    </rPh>
    <rPh sb="7" eb="9">
      <t>タイサク</t>
    </rPh>
    <phoneticPr fontId="5"/>
  </si>
  <si>
    <t>食材料費高騰対策支援金の額</t>
    <rPh sb="12" eb="13">
      <t>ガク</t>
    </rPh>
    <phoneticPr fontId="5"/>
  </si>
  <si>
    <t>病院・有床診療所は
病床数を入力</t>
    <rPh sb="0" eb="2">
      <t>ビョウイン</t>
    </rPh>
    <rPh sb="3" eb="5">
      <t>ユウショウ</t>
    </rPh>
    <rPh sb="5" eb="8">
      <t>シンリョウショ</t>
    </rPh>
    <rPh sb="10" eb="13">
      <t>ビョウショウスウ</t>
    </rPh>
    <rPh sb="14" eb="16">
      <t>ニュウリョク</t>
    </rPh>
    <phoneticPr fontId="5"/>
  </si>
  <si>
    <t>（単位:万円）</t>
    <phoneticPr fontId="5"/>
  </si>
  <si>
    <t>徳島県医療・社会福祉施設等電気料金等高騰対策事業支援金等 支給申請書兼請求書</t>
    <rPh sb="24" eb="26">
      <t>シエン</t>
    </rPh>
    <rPh sb="27" eb="28">
      <t>トウ</t>
    </rPh>
    <rPh sb="29" eb="31">
      <t>シキュウ</t>
    </rPh>
    <rPh sb="31" eb="34">
      <t>シンセイショ</t>
    </rPh>
    <rPh sb="34" eb="35">
      <t>ケン</t>
    </rPh>
    <rPh sb="35" eb="38">
      <t>セイキュウショ</t>
    </rPh>
    <phoneticPr fontId="5"/>
  </si>
  <si>
    <t>施設・団体名</t>
    <rPh sb="0" eb="2">
      <t>シセツ</t>
    </rPh>
    <rPh sb="3" eb="5">
      <t>ダンタイ</t>
    </rPh>
    <rPh sb="5" eb="6">
      <t>メイ</t>
    </rPh>
    <phoneticPr fontId="5"/>
  </si>
  <si>
    <t>施設・団体種別</t>
    <rPh sb="0" eb="2">
      <t>シセツ</t>
    </rPh>
    <rPh sb="3" eb="5">
      <t>ダンタイ</t>
    </rPh>
    <rPh sb="5" eb="7">
      <t>シュベツ</t>
    </rPh>
    <phoneticPr fontId="5"/>
  </si>
  <si>
    <t>施設・団体所在地</t>
    <rPh sb="0" eb="2">
      <t>シセツ</t>
    </rPh>
    <rPh sb="3" eb="5">
      <t>ダンタイ</t>
    </rPh>
    <rPh sb="5" eb="8">
      <t>ショザイチ</t>
    </rPh>
    <phoneticPr fontId="5"/>
  </si>
  <si>
    <t xml:space="preserve">   までの施設・団体を入力してください。</t>
    <rPh sb="6" eb="8">
      <t>シセツ</t>
    </rPh>
    <rPh sb="9" eb="11">
      <t>ダンタイ</t>
    </rPh>
    <phoneticPr fontId="5"/>
  </si>
  <si>
    <t>保護施設・支援活動団体</t>
    <phoneticPr fontId="5"/>
  </si>
  <si>
    <t>/施設</t>
  </si>
  <si>
    <t>支援活動団体(活動回数:月４回以上)</t>
    <phoneticPr fontId="5"/>
  </si>
  <si>
    <t>救護施設</t>
    <phoneticPr fontId="5"/>
  </si>
  <si>
    <t>支援活動団体(活動回数:月２回以上)</t>
    <phoneticPr fontId="5"/>
  </si>
  <si>
    <t>支援活動団体(活動回数:月１回以上)</t>
    <phoneticPr fontId="5"/>
  </si>
  <si>
    <t>介護老人福祉施設（地域密着型介護老人福祉施設を含む）</t>
    <phoneticPr fontId="5"/>
  </si>
  <si>
    <t>介護老人福祉施設（地域密着型介護老人福祉施設を含む）（定員50人未満）</t>
    <phoneticPr fontId="5"/>
  </si>
  <si>
    <t>介護老人福祉施設（地域密着型介護老人福祉施設を含む）（定員50人以上100人未満）</t>
    <phoneticPr fontId="5"/>
  </si>
  <si>
    <t>介護老人福祉施設（地域密着型介護老人福祉施設を含む）（定員100人以上）</t>
    <phoneticPr fontId="5"/>
  </si>
  <si>
    <t>※３　広域型の介護老人福祉施設と地域密着型の介護老人福祉施設が同一建物内に同居している場合は、</t>
    <rPh sb="3" eb="5">
      <t>コウイキ</t>
    </rPh>
    <rPh sb="5" eb="6">
      <t>ガタ</t>
    </rPh>
    <rPh sb="7" eb="15">
      <t>カイゴロウジンフクシシセツ</t>
    </rPh>
    <rPh sb="16" eb="18">
      <t>チイキ</t>
    </rPh>
    <rPh sb="18" eb="21">
      <t>ミッチャクガタ</t>
    </rPh>
    <rPh sb="22" eb="24">
      <t>カイゴ</t>
    </rPh>
    <rPh sb="24" eb="26">
      <t>ロウジン</t>
    </rPh>
    <rPh sb="26" eb="28">
      <t>フクシ</t>
    </rPh>
    <rPh sb="28" eb="30">
      <t>シセツ</t>
    </rPh>
    <rPh sb="31" eb="33">
      <t>ドウイツ</t>
    </rPh>
    <rPh sb="33" eb="35">
      <t>タテモノ</t>
    </rPh>
    <rPh sb="35" eb="36">
      <t>ナイ</t>
    </rPh>
    <rPh sb="37" eb="39">
      <t>ドウキョ</t>
    </rPh>
    <rPh sb="43" eb="45">
      <t>バアイ</t>
    </rPh>
    <phoneticPr fontId="26"/>
  </si>
  <si>
    <t>※様式第１号に記載された社会福祉施設　「1介護老人福祉施設（地域密着型介護老人福祉施設を含む）（定員50人未満）」</t>
    <rPh sb="1" eb="3">
      <t>ヨウシキ</t>
    </rPh>
    <rPh sb="3" eb="4">
      <t>ダイ</t>
    </rPh>
    <rPh sb="5" eb="6">
      <t>ゴウ</t>
    </rPh>
    <rPh sb="7" eb="9">
      <t>キサイ</t>
    </rPh>
    <rPh sb="12" eb="14">
      <t>シャカイ</t>
    </rPh>
    <rPh sb="14" eb="16">
      <t>フクシ</t>
    </rPh>
    <rPh sb="16" eb="18">
      <t>シセツ</t>
    </rPh>
    <rPh sb="21" eb="25">
      <t>カイゴロウジン</t>
    </rPh>
    <rPh sb="25" eb="29">
      <t>フクシシセツ</t>
    </rPh>
    <rPh sb="35" eb="39">
      <t>カイゴロウジン</t>
    </rPh>
    <rPh sb="39" eb="43">
      <t>フクシシセツ</t>
    </rPh>
    <phoneticPr fontId="5"/>
  </si>
  <si>
    <t>合　　計</t>
    <phoneticPr fontId="5"/>
  </si>
  <si>
    <t>※様式第１号に記載された医療機関等　「35病院（病床50床未満）」から「49薬局」までの医療機関等・薬局を入力してください。</t>
    <rPh sb="1" eb="3">
      <t>ヨウシキ</t>
    </rPh>
    <rPh sb="3" eb="4">
      <t>ダイ</t>
    </rPh>
    <rPh sb="5" eb="6">
      <t>ゴウ</t>
    </rPh>
    <rPh sb="7" eb="9">
      <t>キサイ</t>
    </rPh>
    <rPh sb="12" eb="14">
      <t>イリョウ</t>
    </rPh>
    <rPh sb="14" eb="16">
      <t>キカン</t>
    </rPh>
    <rPh sb="16" eb="17">
      <t>トウ</t>
    </rPh>
    <rPh sb="21" eb="23">
      <t>ビョウイン</t>
    </rPh>
    <rPh sb="24" eb="26">
      <t>ビョウショウ</t>
    </rPh>
    <rPh sb="28" eb="29">
      <t>トコ</t>
    </rPh>
    <rPh sb="29" eb="31">
      <t>ミマン</t>
    </rPh>
    <rPh sb="38" eb="40">
      <t>ヤッキョク</t>
    </rPh>
    <rPh sb="44" eb="46">
      <t>イリョウ</t>
    </rPh>
    <rPh sb="46" eb="48">
      <t>キカン</t>
    </rPh>
    <rPh sb="48" eb="49">
      <t>トウ</t>
    </rPh>
    <rPh sb="50" eb="52">
      <t>ヤッキョク</t>
    </rPh>
    <phoneticPr fontId="5"/>
  </si>
  <si>
    <t>※様式第１号に記載された障がい福祉施設　「50施設入所支援（定員50人未満）」から「68相談支援事業所」までの事業所・施設を</t>
    <rPh sb="1" eb="3">
      <t>ヨウシキ</t>
    </rPh>
    <rPh sb="3" eb="4">
      <t>ダイ</t>
    </rPh>
    <rPh sb="5" eb="6">
      <t>ゴウ</t>
    </rPh>
    <rPh sb="7" eb="9">
      <t>キサイ</t>
    </rPh>
    <rPh sb="12" eb="13">
      <t>ショウ</t>
    </rPh>
    <rPh sb="15" eb="19">
      <t>フクシシセツ</t>
    </rPh>
    <rPh sb="23" eb="25">
      <t>シセツ</t>
    </rPh>
    <rPh sb="25" eb="27">
      <t>ニュウショ</t>
    </rPh>
    <rPh sb="27" eb="29">
      <t>シエン</t>
    </rPh>
    <rPh sb="44" eb="51">
      <t>ソウダンシエンジギョウショ</t>
    </rPh>
    <phoneticPr fontId="5"/>
  </si>
  <si>
    <t>※様式第１号に記載された保護施設・支援活動団体　入所系施設①「69救護施設」から支援活動団体「72支援活動回数：月１回以上」</t>
    <rPh sb="1" eb="3">
      <t>ヨウシキ</t>
    </rPh>
    <rPh sb="3" eb="4">
      <t>ダイ</t>
    </rPh>
    <rPh sb="5" eb="6">
      <t>ゴウ</t>
    </rPh>
    <rPh sb="7" eb="9">
      <t>キサイ</t>
    </rPh>
    <rPh sb="12" eb="14">
      <t>ホゴ</t>
    </rPh>
    <rPh sb="14" eb="16">
      <t>シセツ</t>
    </rPh>
    <rPh sb="17" eb="19">
      <t>シエン</t>
    </rPh>
    <rPh sb="19" eb="21">
      <t>カツドウ</t>
    </rPh>
    <rPh sb="21" eb="23">
      <t>ダンタイ</t>
    </rPh>
    <rPh sb="24" eb="26">
      <t>ニュウショ</t>
    </rPh>
    <rPh sb="26" eb="27">
      <t>ケイ</t>
    </rPh>
    <rPh sb="27" eb="29">
      <t>シセツ</t>
    </rPh>
    <rPh sb="33" eb="35">
      <t>キュウゴ</t>
    </rPh>
    <rPh sb="35" eb="37">
      <t>シセツ</t>
    </rPh>
    <rPh sb="40" eb="42">
      <t>シエン</t>
    </rPh>
    <rPh sb="42" eb="44">
      <t>カツドウ</t>
    </rPh>
    <rPh sb="44" eb="46">
      <t>ダンタイ</t>
    </rPh>
    <rPh sb="49" eb="51">
      <t>シエン</t>
    </rPh>
    <rPh sb="51" eb="53">
      <t>カツドウ</t>
    </rPh>
    <rPh sb="53" eb="55">
      <t>カイスウ</t>
    </rPh>
    <rPh sb="56" eb="57">
      <t>ツキ</t>
    </rPh>
    <rPh sb="58" eb="59">
      <t>カイ</t>
    </rPh>
    <rPh sb="59" eb="61">
      <t>イジョウ</t>
    </rPh>
    <phoneticPr fontId="5"/>
  </si>
  <si>
    <t>総　　合　　計</t>
    <rPh sb="0" eb="1">
      <t>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</si>
</sst>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quot;&quot;"/>
    <numFmt numFmtId="178" formatCode="0;\-0;;@"/>
    <numFmt numFmtId="179" formatCode=";;;"/>
    <numFmt numFmtId="180" formatCode="0.0;\-0.0;;@"/>
    <numFmt numFmtId="181" formatCode="#,##0.0;\-#,##0.0;&quot;&quot;"/>
    <numFmt numFmtId="182" formatCode="#,##0.0;[Red]\-#,##0.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0"/>
      <name val="ＭＳ Ｐ明朝"/>
      <family val="1"/>
      <charset val="128"/>
    </font>
    <font>
      <b/>
      <sz val="10"/>
      <name val="ＭＳ Ｐ明朝"/>
      <family val="1"/>
      <charset val="128"/>
    </font>
    <font>
      <sz val="10"/>
      <name val="ＭＳ 明朝"/>
      <family val="1"/>
      <charset val="128"/>
    </font>
    <font>
      <sz val="9"/>
      <name val="ＭＳ 明朝"/>
      <family val="1"/>
      <charset val="128"/>
    </font>
    <font>
      <b/>
      <sz val="9"/>
      <color indexed="81"/>
      <name val="ＭＳ Ｐゴシック"/>
      <family val="3"/>
      <charset val="128"/>
    </font>
    <font>
      <sz val="11"/>
      <name val="ＭＳ Ｐ明朝"/>
      <family val="1"/>
    </font>
    <font>
      <sz val="8"/>
      <name val="ＭＳ Ｐ明朝"/>
      <family val="1"/>
      <charset val="128"/>
    </font>
    <font>
      <sz val="9"/>
      <name val="ＭＳ Ｐ明朝"/>
      <family val="1"/>
      <charset val="128"/>
    </font>
    <font>
      <sz val="9"/>
      <color theme="1"/>
      <name val="ＭＳ Ｐ明朝"/>
      <family val="1"/>
      <charset val="128"/>
    </font>
    <font>
      <b/>
      <sz val="9"/>
      <color indexed="81"/>
      <name val="MS P ゴシック"/>
      <family val="3"/>
      <charset val="128"/>
    </font>
    <font>
      <sz val="6"/>
      <name val="ＭＳ Ｐゴシック"/>
      <family val="2"/>
      <charset val="128"/>
      <scheme val="minor"/>
    </font>
    <font>
      <sz val="12"/>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9"/>
      <color indexed="81"/>
      <name val="ＭＳ Ｐゴシック"/>
      <family val="3"/>
      <charset val="128"/>
    </font>
    <font>
      <b/>
      <u/>
      <sz val="9"/>
      <color indexed="81"/>
      <name val="ＭＳ Ｐゴシック"/>
      <family val="3"/>
      <charset val="128"/>
    </font>
    <font>
      <sz val="10"/>
      <color theme="0" tint="-0.34998626667073579"/>
      <name val="ＭＳ 明朝"/>
      <family val="1"/>
      <charset val="128"/>
    </font>
    <font>
      <sz val="11"/>
      <color theme="0" tint="-0.34998626667073579"/>
      <name val="ＭＳ Ｐ明朝"/>
      <family val="1"/>
      <charset val="128"/>
    </font>
    <font>
      <b/>
      <sz val="10"/>
      <name val="ＭＳ 明朝"/>
      <family val="1"/>
      <charset val="128"/>
    </font>
    <font>
      <b/>
      <sz val="10"/>
      <color theme="1"/>
      <name val="ＭＳ 明朝"/>
      <family val="1"/>
      <charset val="128"/>
    </font>
    <font>
      <b/>
      <sz val="16"/>
      <color theme="1"/>
      <name val="ＭＳ Ｐ明朝"/>
      <family val="1"/>
      <charset val="128"/>
    </font>
    <font>
      <sz val="20"/>
      <color rgb="FFFF0000"/>
      <name val="ＭＳ Ｐ明朝"/>
      <family val="1"/>
      <charset val="128"/>
    </font>
    <font>
      <sz val="10"/>
      <color rgb="FF0070C0"/>
      <name val="ＭＳ 明朝"/>
      <family val="1"/>
      <charset val="128"/>
    </font>
    <font>
      <b/>
      <sz val="9"/>
      <name val="ＭＳ Ｐ明朝"/>
      <family val="1"/>
      <charset val="128"/>
    </font>
    <font>
      <b/>
      <sz val="12"/>
      <name val="ＭＳ Ｐ明朝"/>
      <family val="1"/>
      <charset val="128"/>
    </font>
    <font>
      <b/>
      <sz val="10"/>
      <color rgb="FFFF0000"/>
      <name val="ＭＳ 明朝"/>
      <family val="1"/>
      <charset val="128"/>
    </font>
    <font>
      <sz val="11"/>
      <name val="ＭＳ Ｐ明朝"/>
      <family val="1"/>
      <charset val="128"/>
    </font>
    <font>
      <sz val="8"/>
      <color theme="1"/>
      <name val="ＭＳ Ｐ明朝"/>
      <family val="1"/>
      <charset val="128"/>
    </font>
    <font>
      <sz val="14"/>
      <color theme="1"/>
      <name val="ＭＳ Ｐ明朝"/>
      <family val="1"/>
      <charset val="128"/>
    </font>
    <font>
      <b/>
      <sz val="16"/>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8" tint="0.79998168889431442"/>
        <bgColor indexed="64"/>
      </patternFill>
    </fill>
    <fill>
      <patternFill patternType="solid">
        <fgColor rgb="FFFFFF00"/>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style="hair">
        <color indexed="64"/>
      </bottom>
      <diagonal/>
    </border>
    <border>
      <left/>
      <right/>
      <top style="medium">
        <color indexed="64"/>
      </top>
      <bottom/>
      <diagonal/>
    </border>
    <border>
      <left style="hair">
        <color indexed="64"/>
      </left>
      <right/>
      <top style="medium">
        <color indexed="64"/>
      </top>
      <bottom style="hair">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medium">
        <color indexed="64"/>
      </bottom>
      <diagonal/>
    </border>
    <border diagonalUp="1">
      <left style="medium">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medium">
        <color indexed="64"/>
      </right>
      <top/>
      <bottom style="hair">
        <color indexed="64"/>
      </bottom>
      <diagonal style="thin">
        <color indexed="64"/>
      </diagonal>
    </border>
    <border diagonalUp="1">
      <left style="medium">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diagonalUp="1">
      <left style="medium">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medium">
        <color indexed="64"/>
      </right>
      <top style="medium">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diagonal/>
    </border>
  </borders>
  <cellStyleXfs count="11">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20">
    <xf numFmtId="0" fontId="0" fillId="0" borderId="0" xfId="0">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0" xfId="0" applyFont="1" applyBorder="1">
      <alignment vertical="center"/>
    </xf>
    <xf numFmtId="0" fontId="9" fillId="0" borderId="52" xfId="0" applyFont="1" applyBorder="1">
      <alignment vertical="center"/>
    </xf>
    <xf numFmtId="0" fontId="9" fillId="0" borderId="0" xfId="0" applyFont="1" applyAlignment="1">
      <alignment horizontal="center" vertical="center" textRotation="255"/>
    </xf>
    <xf numFmtId="0" fontId="12" fillId="0" borderId="0" xfId="0" applyFont="1">
      <alignment vertical="center"/>
    </xf>
    <xf numFmtId="0" fontId="9" fillId="0" borderId="18"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24" xfId="0" applyFont="1" applyBorder="1">
      <alignment vertical="center"/>
    </xf>
    <xf numFmtId="0" fontId="9" fillId="0" borderId="16"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23" xfId="0" applyFont="1" applyBorder="1" applyAlignment="1">
      <alignment horizontal="center" vertical="center"/>
    </xf>
    <xf numFmtId="0" fontId="18" fillId="0" borderId="25" xfId="0" applyFont="1" applyBorder="1">
      <alignment vertical="center"/>
    </xf>
    <xf numFmtId="0" fontId="18" fillId="0" borderId="18" xfId="0" applyFont="1" applyBorder="1">
      <alignment vertical="center"/>
    </xf>
    <xf numFmtId="0" fontId="18" fillId="0" borderId="27" xfId="0" applyFont="1" applyBorder="1" applyAlignment="1">
      <alignment horizontal="center" vertical="center"/>
    </xf>
    <xf numFmtId="0" fontId="18" fillId="0" borderId="0" xfId="0" applyFont="1">
      <alignment vertical="center"/>
    </xf>
    <xf numFmtId="0" fontId="18" fillId="0" borderId="16" xfId="0" applyFont="1" applyBorder="1">
      <alignment vertical="center"/>
    </xf>
    <xf numFmtId="0" fontId="18" fillId="0" borderId="17" xfId="0" applyFont="1" applyBorder="1">
      <alignment vertical="center"/>
    </xf>
    <xf numFmtId="0" fontId="18" fillId="0" borderId="26" xfId="0" applyFont="1" applyBorder="1" applyAlignment="1">
      <alignment horizontal="center" vertical="center"/>
    </xf>
    <xf numFmtId="0" fontId="18" fillId="0" borderId="24" xfId="0" applyFont="1" applyBorder="1">
      <alignment vertical="center"/>
    </xf>
    <xf numFmtId="0" fontId="18" fillId="0" borderId="28" xfId="0" applyFont="1" applyBorder="1">
      <alignment vertical="center"/>
    </xf>
    <xf numFmtId="0" fontId="8" fillId="0" borderId="0" xfId="0" applyFont="1">
      <alignment vertical="center"/>
    </xf>
    <xf numFmtId="0" fontId="11" fillId="0" borderId="0" xfId="0" applyFont="1" applyAlignment="1">
      <alignment horizontal="left" vertical="center"/>
    </xf>
    <xf numFmtId="0" fontId="8" fillId="0" borderId="0" xfId="0" applyFont="1" applyAlignment="1">
      <alignment horizontal="right" vertical="center"/>
    </xf>
    <xf numFmtId="0" fontId="8" fillId="3" borderId="20" xfId="0" applyFont="1" applyFill="1" applyBorder="1" applyAlignment="1">
      <alignment horizontal="center" vertical="center" shrinkToFit="1"/>
    </xf>
    <xf numFmtId="0" fontId="7" fillId="3" borderId="20" xfId="0"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wrapText="1"/>
    </xf>
    <xf numFmtId="177" fontId="8" fillId="0" borderId="20" xfId="0" applyNumberFormat="1" applyFont="1" applyBorder="1" applyAlignment="1">
      <alignment horizontal="center" vertical="center" shrinkToFit="1"/>
    </xf>
    <xf numFmtId="177" fontId="8" fillId="0" borderId="20" xfId="4" applyNumberFormat="1" applyFont="1" applyBorder="1" applyAlignment="1" applyProtection="1">
      <alignment horizontal="right" vertical="center" shrinkToFit="1"/>
    </xf>
    <xf numFmtId="0" fontId="8" fillId="0" borderId="12" xfId="0" applyFont="1" applyBorder="1">
      <alignment vertical="center"/>
    </xf>
    <xf numFmtId="177" fontId="8" fillId="0" borderId="12" xfId="0" applyNumberFormat="1" applyFont="1" applyBorder="1">
      <alignment vertical="center"/>
    </xf>
    <xf numFmtId="0" fontId="8" fillId="0" borderId="0" xfId="0" applyFont="1" applyAlignment="1">
      <alignment horizontal="left" vertical="center"/>
    </xf>
    <xf numFmtId="0" fontId="18" fillId="0" borderId="15" xfId="0" applyFont="1" applyBorder="1">
      <alignment vertical="center"/>
    </xf>
    <xf numFmtId="0" fontId="18" fillId="0" borderId="49" xfId="0" applyFont="1" applyBorder="1">
      <alignment vertical="center"/>
    </xf>
    <xf numFmtId="0" fontId="18" fillId="0" borderId="50" xfId="0" applyFont="1" applyBorder="1">
      <alignment vertical="center"/>
    </xf>
    <xf numFmtId="0" fontId="21" fillId="0" borderId="0" xfId="0" applyFont="1" applyProtection="1">
      <alignment vertical="center"/>
      <protection hidden="1"/>
    </xf>
    <xf numFmtId="0" fontId="27" fillId="0" borderId="0" xfId="7" applyFont="1">
      <alignment vertical="center"/>
    </xf>
    <xf numFmtId="38" fontId="29" fillId="0" borderId="6" xfId="8" applyFont="1" applyFill="1" applyBorder="1" applyAlignment="1">
      <alignment horizontal="center" vertical="center"/>
    </xf>
    <xf numFmtId="0" fontId="28" fillId="0" borderId="12" xfId="7" applyFont="1" applyBorder="1" applyAlignment="1">
      <alignment horizontal="left" vertical="top" wrapText="1"/>
    </xf>
    <xf numFmtId="38" fontId="29" fillId="0" borderId="3" xfId="8" applyFont="1" applyFill="1" applyBorder="1" applyAlignment="1">
      <alignment horizontal="center" vertical="center"/>
    </xf>
    <xf numFmtId="0" fontId="30" fillId="0" borderId="0" xfId="7" applyFont="1" applyAlignment="1">
      <alignment horizontal="center" vertical="center"/>
    </xf>
    <xf numFmtId="38" fontId="31" fillId="0" borderId="0" xfId="8" applyFont="1" applyFill="1" applyBorder="1" applyAlignment="1">
      <alignment horizontal="left" vertical="top" wrapText="1"/>
    </xf>
    <xf numFmtId="0" fontId="28" fillId="0" borderId="20" xfId="7" applyFont="1" applyBorder="1" applyAlignment="1">
      <alignment horizontal="left" vertical="top" wrapText="1"/>
    </xf>
    <xf numFmtId="38" fontId="28" fillId="0" borderId="20" xfId="8" applyFont="1" applyFill="1" applyBorder="1" applyAlignment="1">
      <alignment horizontal="center" vertical="center"/>
    </xf>
    <xf numFmtId="0" fontId="28" fillId="0" borderId="12" xfId="7" applyFont="1" applyBorder="1" applyAlignment="1">
      <alignment horizontal="left" vertical="center" wrapText="1"/>
    </xf>
    <xf numFmtId="0" fontId="28" fillId="0" borderId="12" xfId="7" applyFont="1" applyBorder="1" applyAlignment="1">
      <alignment vertical="center" wrapText="1"/>
    </xf>
    <xf numFmtId="0" fontId="28" fillId="0" borderId="20" xfId="7" applyFont="1" applyBorder="1" applyAlignment="1">
      <alignment vertical="center" wrapText="1"/>
    </xf>
    <xf numFmtId="0" fontId="28" fillId="0" borderId="20" xfId="7" applyFont="1" applyBorder="1" applyAlignment="1">
      <alignment vertical="top" wrapText="1"/>
    </xf>
    <xf numFmtId="38" fontId="29" fillId="0" borderId="20" xfId="8" applyFont="1" applyFill="1" applyBorder="1" applyAlignment="1">
      <alignment horizontal="center" vertical="center"/>
    </xf>
    <xf numFmtId="0" fontId="23" fillId="0" borderId="8" xfId="0" applyFont="1" applyBorder="1">
      <alignment vertical="center"/>
    </xf>
    <xf numFmtId="0" fontId="16" fillId="0" borderId="7" xfId="0" applyFont="1" applyBorder="1">
      <alignment vertical="center"/>
    </xf>
    <xf numFmtId="0" fontId="16" fillId="0" borderId="72" xfId="0" applyFont="1" applyBorder="1">
      <alignment vertical="center"/>
    </xf>
    <xf numFmtId="0" fontId="24" fillId="0" borderId="44" xfId="0" applyFont="1" applyBorder="1">
      <alignment vertical="center"/>
    </xf>
    <xf numFmtId="0" fontId="8" fillId="0" borderId="45" xfId="0" applyFont="1" applyBorder="1">
      <alignment vertical="center"/>
    </xf>
    <xf numFmtId="0" fontId="8" fillId="0" borderId="46" xfId="0" applyFont="1" applyBorder="1">
      <alignment vertical="center"/>
    </xf>
    <xf numFmtId="0" fontId="16" fillId="2" borderId="0" xfId="0" applyFont="1" applyFill="1">
      <alignment vertical="center"/>
    </xf>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4" borderId="44" xfId="0" applyFont="1" applyFill="1" applyBorder="1" applyAlignment="1" applyProtection="1">
      <alignment horizontal="center" vertical="center"/>
      <protection locked="0"/>
    </xf>
    <xf numFmtId="0" fontId="16" fillId="4" borderId="77" xfId="0" applyFont="1" applyFill="1" applyBorder="1" applyAlignment="1" applyProtection="1">
      <alignment horizontal="center" vertical="center"/>
      <protection locked="0"/>
    </xf>
    <xf numFmtId="0" fontId="16" fillId="4" borderId="78" xfId="0" applyFont="1" applyFill="1" applyBorder="1" applyAlignment="1" applyProtection="1">
      <alignment horizontal="center" vertical="center"/>
      <protection locked="0"/>
    </xf>
    <xf numFmtId="177" fontId="8" fillId="0" borderId="21" xfId="4" applyNumberFormat="1" applyFont="1" applyFill="1" applyBorder="1" applyAlignment="1" applyProtection="1">
      <alignment horizontal="center" vertical="center" shrinkToFit="1"/>
    </xf>
    <xf numFmtId="177" fontId="8" fillId="4" borderId="1" xfId="0" applyNumberFormat="1" applyFont="1" applyFill="1" applyBorder="1" applyAlignment="1" applyProtection="1">
      <alignment horizontal="center" vertical="center" shrinkToFit="1"/>
      <protection locked="0"/>
    </xf>
    <xf numFmtId="177" fontId="7" fillId="4" borderId="1" xfId="0" applyNumberFormat="1" applyFont="1" applyFill="1" applyBorder="1" applyAlignment="1" applyProtection="1">
      <alignment horizontal="left" vertical="center" wrapText="1" shrinkToFit="1"/>
      <protection locked="0"/>
    </xf>
    <xf numFmtId="0" fontId="9" fillId="0" borderId="53" xfId="0" applyFont="1" applyBorder="1" applyAlignment="1">
      <alignment horizontal="center" vertical="center"/>
    </xf>
    <xf numFmtId="0" fontId="18" fillId="0" borderId="84" xfId="0" applyFont="1" applyBorder="1" applyAlignment="1">
      <alignment horizontal="left" vertical="center"/>
    </xf>
    <xf numFmtId="0" fontId="7" fillId="3" borderId="1" xfId="0" applyFont="1" applyFill="1" applyBorder="1" applyAlignment="1">
      <alignment horizontal="center" vertical="center" wrapText="1"/>
    </xf>
    <xf numFmtId="0" fontId="18" fillId="0" borderId="86" xfId="0" applyFont="1" applyBorder="1">
      <alignment vertical="center"/>
    </xf>
    <xf numFmtId="0" fontId="18" fillId="0" borderId="34" xfId="0" applyFont="1" applyBorder="1">
      <alignment vertical="center"/>
    </xf>
    <xf numFmtId="0" fontId="9" fillId="0" borderId="34" xfId="0" applyFont="1" applyBorder="1">
      <alignment vertical="center"/>
    </xf>
    <xf numFmtId="0" fontId="9" fillId="0" borderId="53" xfId="0" applyFont="1" applyBorder="1" applyAlignment="1">
      <alignment vertical="center" textRotation="255"/>
    </xf>
    <xf numFmtId="0" fontId="36" fillId="0" borderId="0" xfId="0" applyFont="1">
      <alignment vertical="center"/>
    </xf>
    <xf numFmtId="0" fontId="37" fillId="0" borderId="0" xfId="0" applyFont="1">
      <alignment vertical="center"/>
    </xf>
    <xf numFmtId="0" fontId="36" fillId="0" borderId="0" xfId="0" applyFont="1" applyAlignment="1">
      <alignment horizontal="left" vertical="center"/>
    </xf>
    <xf numFmtId="0" fontId="18" fillId="0" borderId="0" xfId="0" applyFont="1" applyAlignment="1">
      <alignment horizontal="left" vertical="center"/>
    </xf>
    <xf numFmtId="0" fontId="38" fillId="0" borderId="0" xfId="0" applyFont="1">
      <alignment vertical="center"/>
    </xf>
    <xf numFmtId="0" fontId="7" fillId="3" borderId="1" xfId="0" applyFont="1" applyFill="1" applyBorder="1" applyAlignment="1">
      <alignment horizontal="center" vertical="center"/>
    </xf>
    <xf numFmtId="177" fontId="8" fillId="4" borderId="1" xfId="0" applyNumberFormat="1" applyFont="1" applyFill="1" applyBorder="1" applyAlignment="1" applyProtection="1">
      <alignment horizontal="center" vertical="center" wrapText="1" shrinkToFit="1"/>
      <protection locked="0"/>
    </xf>
    <xf numFmtId="177" fontId="8" fillId="4" borderId="1" xfId="0" applyNumberFormat="1" applyFont="1" applyFill="1" applyBorder="1" applyAlignment="1" applyProtection="1">
      <alignment horizontal="left" vertical="center" wrapText="1" shrinkToFit="1"/>
      <protection locked="0"/>
    </xf>
    <xf numFmtId="179" fontId="21" fillId="0" borderId="0" xfId="0" applyNumberFormat="1" applyFont="1" applyProtection="1">
      <alignment vertical="center"/>
      <protection hidden="1"/>
    </xf>
    <xf numFmtId="179" fontId="8" fillId="0" borderId="0" xfId="0" applyNumberFormat="1" applyFont="1">
      <alignment vertical="center"/>
    </xf>
    <xf numFmtId="179" fontId="35" fillId="0" borderId="0" xfId="0" applyNumberFormat="1" applyFont="1">
      <alignment vertical="center"/>
    </xf>
    <xf numFmtId="179" fontId="8" fillId="0" borderId="0" xfId="0" applyNumberFormat="1" applyFont="1" applyAlignment="1">
      <alignment horizontal="center" vertical="center"/>
    </xf>
    <xf numFmtId="38" fontId="14" fillId="0" borderId="17" xfId="4" applyFont="1" applyFill="1" applyBorder="1" applyAlignment="1" applyProtection="1">
      <alignment vertical="center"/>
    </xf>
    <xf numFmtId="38" fontId="14" fillId="0" borderId="18" xfId="4" applyFont="1" applyFill="1" applyBorder="1" applyAlignment="1" applyProtection="1">
      <alignment vertical="center"/>
    </xf>
    <xf numFmtId="176" fontId="14" fillId="0" borderId="33" xfId="0" applyNumberFormat="1" applyFont="1" applyBorder="1">
      <alignment vertical="center"/>
    </xf>
    <xf numFmtId="38" fontId="10" fillId="0" borderId="14" xfId="4" applyFont="1" applyFill="1" applyBorder="1" applyAlignment="1" applyProtection="1">
      <alignment vertical="center"/>
    </xf>
    <xf numFmtId="176" fontId="10" fillId="0" borderId="32" xfId="0" applyNumberFormat="1" applyFont="1" applyBorder="1">
      <alignment vertical="center"/>
    </xf>
    <xf numFmtId="178" fontId="10" fillId="0" borderId="13" xfId="4" applyNumberFormat="1" applyFont="1" applyFill="1" applyBorder="1" applyAlignment="1" applyProtection="1">
      <alignment vertical="center"/>
    </xf>
    <xf numFmtId="178" fontId="10" fillId="0" borderId="14" xfId="4" applyNumberFormat="1" applyFont="1" applyFill="1" applyBorder="1" applyAlignment="1" applyProtection="1">
      <alignment vertical="center"/>
    </xf>
    <xf numFmtId="38" fontId="10" fillId="0" borderId="37" xfId="4" applyFont="1" applyFill="1" applyBorder="1" applyAlignment="1" applyProtection="1">
      <alignment vertical="center"/>
    </xf>
    <xf numFmtId="176" fontId="10" fillId="0" borderId="40" xfId="0" applyNumberFormat="1" applyFont="1" applyBorder="1">
      <alignment vertical="center"/>
    </xf>
    <xf numFmtId="38" fontId="9" fillId="0" borderId="37" xfId="4" applyFont="1" applyFill="1" applyBorder="1" applyAlignment="1" applyProtection="1">
      <alignment vertical="center"/>
    </xf>
    <xf numFmtId="0" fontId="28" fillId="0" borderId="0" xfId="0" applyFont="1">
      <alignment vertical="center"/>
    </xf>
    <xf numFmtId="0" fontId="27" fillId="0" borderId="0" xfId="0" applyFont="1">
      <alignment vertical="center"/>
    </xf>
    <xf numFmtId="0" fontId="28" fillId="0" borderId="0" xfId="0" applyFont="1" applyAlignment="1">
      <alignment horizontal="left" vertical="center"/>
    </xf>
    <xf numFmtId="0" fontId="30" fillId="0" borderId="0" xfId="0" applyFont="1" applyAlignment="1">
      <alignment horizontal="center" vertical="center"/>
    </xf>
    <xf numFmtId="38" fontId="31" fillId="0" borderId="0" xfId="4"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center" vertical="center"/>
    </xf>
    <xf numFmtId="38" fontId="31" fillId="0" borderId="0" xfId="4" applyFont="1" applyFill="1" applyBorder="1" applyAlignment="1">
      <alignment horizontal="right" vertical="center"/>
    </xf>
    <xf numFmtId="0" fontId="31" fillId="0" borderId="0" xfId="0" applyFont="1">
      <alignment vertical="center"/>
    </xf>
    <xf numFmtId="0" fontId="39" fillId="0" borderId="0" xfId="0" applyFont="1" applyAlignment="1">
      <alignment horizontal="left" vertical="center"/>
    </xf>
    <xf numFmtId="0" fontId="31" fillId="0" borderId="0" xfId="0" applyFont="1" applyAlignment="1">
      <alignment horizontal="center" vertical="center" wrapText="1"/>
    </xf>
    <xf numFmtId="0" fontId="13" fillId="0" borderId="0" xfId="0" applyFont="1" applyAlignment="1">
      <alignment vertical="top"/>
    </xf>
    <xf numFmtId="0" fontId="15" fillId="0" borderId="0" xfId="0" applyFont="1" applyAlignment="1">
      <alignment vertical="top"/>
    </xf>
    <xf numFmtId="0" fontId="40" fillId="0" borderId="14" xfId="0" applyFont="1" applyBorder="1">
      <alignment vertical="center"/>
    </xf>
    <xf numFmtId="0" fontId="41" fillId="0" borderId="0" xfId="0" applyFont="1" applyAlignment="1">
      <alignment horizontal="left" vertical="top"/>
    </xf>
    <xf numFmtId="0" fontId="42" fillId="0" borderId="0" xfId="0" applyFont="1" applyAlignment="1">
      <alignment horizontal="right" vertical="top"/>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7" xfId="0" applyFont="1" applyBorder="1" applyAlignment="1">
      <alignment horizontal="center" vertical="center"/>
    </xf>
    <xf numFmtId="0" fontId="18" fillId="0" borderId="85" xfId="0" applyFont="1" applyBorder="1" applyAlignment="1">
      <alignment horizontal="center" vertical="center"/>
    </xf>
    <xf numFmtId="38" fontId="10" fillId="0" borderId="18" xfId="4" applyFont="1" applyFill="1" applyBorder="1" applyAlignment="1" applyProtection="1">
      <alignment vertical="center"/>
    </xf>
    <xf numFmtId="181" fontId="8" fillId="0" borderId="20" xfId="4" applyNumberFormat="1" applyFont="1" applyBorder="1" applyAlignment="1" applyProtection="1">
      <alignment horizontal="right" vertical="center" shrinkToFit="1"/>
    </xf>
    <xf numFmtId="181" fontId="8" fillId="0" borderId="12" xfId="0" applyNumberFormat="1" applyFont="1" applyBorder="1">
      <alignment vertical="center"/>
    </xf>
    <xf numFmtId="38" fontId="8" fillId="0" borderId="0" xfId="4" applyFont="1">
      <alignment vertical="center"/>
    </xf>
    <xf numFmtId="0" fontId="43" fillId="0" borderId="0" xfId="0" applyFont="1" applyAlignment="1">
      <alignment horizontal="right" vertical="center"/>
    </xf>
    <xf numFmtId="178" fontId="10" fillId="0" borderId="14" xfId="0" applyNumberFormat="1" applyFont="1" applyBorder="1">
      <alignment vertical="center"/>
    </xf>
    <xf numFmtId="178" fontId="10" fillId="0" borderId="15" xfId="0" applyNumberFormat="1" applyFont="1" applyBorder="1" applyAlignment="1">
      <alignment horizontal="center" vertical="center"/>
    </xf>
    <xf numFmtId="178" fontId="10" fillId="0" borderId="38" xfId="0" applyNumberFormat="1" applyFont="1" applyBorder="1" applyAlignment="1">
      <alignment horizontal="center" vertical="center"/>
    </xf>
    <xf numFmtId="178" fontId="10" fillId="0" borderId="19" xfId="0" applyNumberFormat="1" applyFont="1" applyBorder="1" applyAlignment="1">
      <alignment horizontal="center" vertical="center"/>
    </xf>
    <xf numFmtId="178" fontId="10" fillId="0" borderId="18" xfId="0" applyNumberFormat="1" applyFont="1" applyBorder="1">
      <alignment vertical="center"/>
    </xf>
    <xf numFmtId="178" fontId="10" fillId="0" borderId="55" xfId="0" applyNumberFormat="1" applyFont="1" applyBorder="1">
      <alignment vertical="center"/>
    </xf>
    <xf numFmtId="0" fontId="9" fillId="0" borderId="47" xfId="0" applyFont="1" applyBorder="1" applyAlignment="1">
      <alignment vertical="center" textRotation="255"/>
    </xf>
    <xf numFmtId="0" fontId="18" fillId="0" borderId="98" xfId="0" applyFont="1" applyBorder="1">
      <alignment vertical="center"/>
    </xf>
    <xf numFmtId="178" fontId="10" fillId="0" borderId="92" xfId="0" applyNumberFormat="1" applyFont="1" applyBorder="1">
      <alignment vertical="center"/>
    </xf>
    <xf numFmtId="178" fontId="10" fillId="0" borderId="49" xfId="0" applyNumberFormat="1" applyFont="1" applyBorder="1" applyAlignment="1">
      <alignment horizontal="center" vertical="center"/>
    </xf>
    <xf numFmtId="178" fontId="10" fillId="0" borderId="17" xfId="4" applyNumberFormat="1" applyFont="1" applyFill="1" applyBorder="1" applyAlignment="1" applyProtection="1">
      <alignment vertical="center"/>
    </xf>
    <xf numFmtId="178" fontId="10" fillId="0" borderId="18" xfId="4" applyNumberFormat="1" applyFont="1" applyFill="1" applyBorder="1" applyAlignment="1" applyProtection="1">
      <alignment vertical="center"/>
    </xf>
    <xf numFmtId="176" fontId="10" fillId="0" borderId="33" xfId="0" applyNumberFormat="1" applyFont="1" applyBorder="1">
      <alignment vertical="center"/>
    </xf>
    <xf numFmtId="178" fontId="10" fillId="0" borderId="97" xfId="0" applyNumberFormat="1" applyFont="1" applyBorder="1" applyAlignment="1">
      <alignment horizontal="center" vertical="center"/>
    </xf>
    <xf numFmtId="0" fontId="9" fillId="0" borderId="37" xfId="0" applyFont="1" applyBorder="1">
      <alignment vertical="center"/>
    </xf>
    <xf numFmtId="178" fontId="10" fillId="0" borderId="50" xfId="4" applyNumberFormat="1" applyFont="1" applyFill="1" applyBorder="1" applyAlignment="1" applyProtection="1">
      <alignment vertical="center"/>
    </xf>
    <xf numFmtId="178" fontId="10" fillId="0" borderId="58" xfId="4" applyNumberFormat="1" applyFont="1" applyFill="1" applyBorder="1" applyAlignment="1" applyProtection="1">
      <alignment vertical="center"/>
    </xf>
    <xf numFmtId="178" fontId="10" fillId="0" borderId="49" xfId="4" applyNumberFormat="1" applyFont="1" applyFill="1" applyBorder="1" applyAlignment="1" applyProtection="1">
      <alignment vertical="center"/>
    </xf>
    <xf numFmtId="38" fontId="10" fillId="0" borderId="49" xfId="4" applyFont="1" applyFill="1" applyBorder="1" applyAlignment="1" applyProtection="1">
      <alignment vertical="center"/>
    </xf>
    <xf numFmtId="176" fontId="10" fillId="0" borderId="51" xfId="0" applyNumberFormat="1" applyFont="1" applyBorder="1">
      <alignment vertical="center"/>
    </xf>
    <xf numFmtId="38" fontId="10" fillId="0" borderId="16" xfId="4" applyFont="1" applyFill="1" applyBorder="1" applyAlignment="1" applyProtection="1">
      <alignment vertical="center"/>
    </xf>
    <xf numFmtId="176" fontId="10" fillId="0" borderId="109" xfId="0" applyNumberFormat="1" applyFont="1" applyBorder="1">
      <alignment vertical="center"/>
    </xf>
    <xf numFmtId="0" fontId="9" fillId="0" borderId="36" xfId="0" applyFont="1" applyBorder="1">
      <alignment vertical="center"/>
    </xf>
    <xf numFmtId="178" fontId="9" fillId="0" borderId="37" xfId="0" applyNumberFormat="1" applyFont="1" applyBorder="1">
      <alignment vertical="center"/>
    </xf>
    <xf numFmtId="0" fontId="44" fillId="0" borderId="0" xfId="0" applyFont="1" applyProtection="1">
      <alignment vertical="center"/>
      <protection locked="0"/>
    </xf>
    <xf numFmtId="179" fontId="44" fillId="0" borderId="0" xfId="0" applyNumberFormat="1" applyFont="1" applyProtection="1">
      <alignment vertical="center"/>
      <protection locked="0"/>
    </xf>
    <xf numFmtId="179" fontId="44" fillId="0" borderId="0" xfId="0" applyNumberFormat="1" applyFont="1" applyAlignment="1" applyProtection="1">
      <alignment horizontal="left" vertical="center"/>
      <protection locked="0"/>
    </xf>
    <xf numFmtId="181" fontId="8" fillId="2" borderId="1" xfId="0" applyNumberFormat="1" applyFont="1" applyFill="1" applyBorder="1" applyAlignment="1">
      <alignment horizontal="right" vertical="center" wrapText="1" shrinkToFit="1"/>
    </xf>
    <xf numFmtId="179" fontId="44" fillId="0" borderId="0" xfId="0" applyNumberFormat="1" applyFont="1" applyAlignment="1" applyProtection="1">
      <alignment horizontal="center" vertical="center"/>
      <protection locked="0"/>
    </xf>
    <xf numFmtId="0" fontId="45" fillId="3" borderId="20" xfId="0" applyFont="1" applyFill="1" applyBorder="1" applyAlignment="1">
      <alignment horizontal="left" vertical="center" wrapText="1"/>
    </xf>
    <xf numFmtId="0" fontId="18" fillId="0" borderId="47" xfId="0" applyFont="1" applyBorder="1" applyAlignment="1">
      <alignment horizontal="center" vertical="center"/>
    </xf>
    <xf numFmtId="0" fontId="18" fillId="0" borderId="58" xfId="0" applyFont="1" applyBorder="1">
      <alignment vertical="center"/>
    </xf>
    <xf numFmtId="0" fontId="18" fillId="0" borderId="88" xfId="0" applyFont="1" applyBorder="1">
      <alignment vertical="center"/>
    </xf>
    <xf numFmtId="178" fontId="19" fillId="0" borderId="58" xfId="0" applyNumberFormat="1" applyFont="1" applyBorder="1">
      <alignment vertical="center"/>
    </xf>
    <xf numFmtId="178" fontId="19" fillId="0" borderId="49" xfId="0" applyNumberFormat="1" applyFont="1" applyBorder="1">
      <alignment vertical="center"/>
    </xf>
    <xf numFmtId="178" fontId="19" fillId="0" borderId="49" xfId="0" applyNumberFormat="1" applyFont="1" applyBorder="1" applyAlignment="1">
      <alignment horizontal="center" vertical="center"/>
    </xf>
    <xf numFmtId="178" fontId="19" fillId="0" borderId="50" xfId="0" applyNumberFormat="1" applyFont="1" applyBorder="1" applyAlignment="1">
      <alignment horizontal="center" vertical="center"/>
    </xf>
    <xf numFmtId="178" fontId="19" fillId="0" borderId="58" xfId="4" applyNumberFormat="1" applyFont="1" applyFill="1" applyBorder="1" applyAlignment="1" applyProtection="1">
      <alignment horizontal="center" vertical="center"/>
    </xf>
    <xf numFmtId="178" fontId="19" fillId="0" borderId="49" xfId="4" applyNumberFormat="1" applyFont="1" applyFill="1" applyBorder="1" applyAlignment="1" applyProtection="1">
      <alignment horizontal="center" vertical="center"/>
    </xf>
    <xf numFmtId="38" fontId="19" fillId="0" borderId="49" xfId="4" applyFont="1" applyFill="1" applyBorder="1" applyAlignment="1" applyProtection="1">
      <alignment vertical="center"/>
    </xf>
    <xf numFmtId="176" fontId="19" fillId="0" borderId="51" xfId="0" applyNumberFormat="1" applyFont="1" applyBorder="1">
      <alignment vertical="center"/>
    </xf>
    <xf numFmtId="0" fontId="18" fillId="0" borderId="53" xfId="0" applyFont="1" applyBorder="1" applyAlignment="1">
      <alignment horizontal="center" vertical="center"/>
    </xf>
    <xf numFmtId="38" fontId="19" fillId="0" borderId="14" xfId="4" applyFont="1" applyFill="1" applyBorder="1" applyAlignment="1" applyProtection="1">
      <alignment vertical="center"/>
    </xf>
    <xf numFmtId="176" fontId="19" fillId="0" borderId="32" xfId="0" applyNumberFormat="1" applyFont="1" applyBorder="1">
      <alignment vertical="center"/>
    </xf>
    <xf numFmtId="0" fontId="18" fillId="0" borderId="67" xfId="0" applyFont="1" applyBorder="1">
      <alignment vertical="center"/>
    </xf>
    <xf numFmtId="38" fontId="19" fillId="0" borderId="37" xfId="4" applyFont="1" applyFill="1" applyBorder="1" applyAlignment="1" applyProtection="1">
      <alignment vertical="center"/>
    </xf>
    <xf numFmtId="176" fontId="19" fillId="0" borderId="40" xfId="0" applyNumberFormat="1" applyFont="1" applyBorder="1">
      <alignment vertical="center"/>
    </xf>
    <xf numFmtId="0" fontId="18" fillId="0" borderId="67" xfId="0" applyFont="1" applyBorder="1" applyAlignment="1">
      <alignment horizontal="center" vertical="center"/>
    </xf>
    <xf numFmtId="0" fontId="18" fillId="0" borderId="55" xfId="0" applyFont="1" applyBorder="1">
      <alignment vertical="center"/>
    </xf>
    <xf numFmtId="0" fontId="18" fillId="0" borderId="97" xfId="0" applyFont="1" applyBorder="1">
      <alignment vertical="center"/>
    </xf>
    <xf numFmtId="38" fontId="19" fillId="0" borderId="34" xfId="4" applyFont="1" applyFill="1" applyBorder="1" applyAlignment="1" applyProtection="1">
      <alignment vertical="center"/>
    </xf>
    <xf numFmtId="176" fontId="19" fillId="0" borderId="35" xfId="0" applyNumberFormat="1" applyFont="1" applyBorder="1">
      <alignment vertical="center"/>
    </xf>
    <xf numFmtId="38" fontId="18" fillId="0" borderId="37" xfId="4" applyFont="1" applyFill="1" applyBorder="1" applyAlignment="1" applyProtection="1">
      <alignment vertical="center"/>
    </xf>
    <xf numFmtId="38" fontId="19" fillId="0" borderId="88" xfId="4" applyFont="1" applyFill="1" applyBorder="1" applyAlignment="1" applyProtection="1">
      <alignment vertical="center"/>
    </xf>
    <xf numFmtId="176" fontId="19" fillId="0" borderId="94" xfId="0" applyNumberFormat="1" applyFont="1" applyBorder="1">
      <alignment vertical="center"/>
    </xf>
    <xf numFmtId="0" fontId="18" fillId="0" borderId="110" xfId="0" applyFont="1" applyBorder="1" applyAlignment="1">
      <alignment horizontal="center" vertical="center"/>
    </xf>
    <xf numFmtId="38" fontId="19" fillId="0" borderId="55" xfId="4" applyFont="1" applyFill="1" applyBorder="1" applyAlignment="1" applyProtection="1">
      <alignment vertical="center"/>
    </xf>
    <xf numFmtId="176" fontId="19" fillId="0" borderId="100" xfId="0" applyNumberFormat="1" applyFont="1" applyBorder="1">
      <alignment vertical="center"/>
    </xf>
    <xf numFmtId="0" fontId="18" fillId="0" borderId="87" xfId="0" applyFont="1" applyBorder="1" applyAlignment="1">
      <alignment horizontal="center" vertical="center" shrinkToFit="1"/>
    </xf>
    <xf numFmtId="38" fontId="19" fillId="0" borderId="18" xfId="4" applyFont="1" applyFill="1" applyBorder="1" applyAlignment="1" applyProtection="1">
      <alignment vertical="center"/>
    </xf>
    <xf numFmtId="176" fontId="19" fillId="0" borderId="33" xfId="0" applyNumberFormat="1" applyFont="1" applyBorder="1">
      <alignment vertical="center"/>
    </xf>
    <xf numFmtId="0" fontId="18" fillId="0" borderId="121" xfId="0" applyFont="1" applyBorder="1" applyAlignment="1">
      <alignment horizontal="center" vertical="center" shrinkToFit="1"/>
    </xf>
    <xf numFmtId="182" fontId="28" fillId="0" borderId="20" xfId="8" applyNumberFormat="1" applyFont="1" applyFill="1" applyBorder="1" applyAlignment="1">
      <alignment horizontal="center" vertical="center"/>
    </xf>
    <xf numFmtId="0" fontId="8" fillId="0" borderId="0" xfId="0" applyFont="1" applyAlignment="1">
      <alignment horizontal="center" vertical="center"/>
    </xf>
    <xf numFmtId="0" fontId="35" fillId="0" borderId="0" xfId="0" applyFont="1">
      <alignment vertical="center"/>
    </xf>
    <xf numFmtId="181" fontId="46" fillId="0" borderId="20" xfId="4" applyNumberFormat="1" applyFont="1" applyBorder="1" applyAlignment="1" applyProtection="1">
      <alignment horizontal="right" vertical="center" shrinkToFit="1"/>
    </xf>
    <xf numFmtId="0" fontId="8" fillId="0" borderId="0" xfId="0" applyFont="1" applyProtection="1">
      <alignment vertical="center"/>
      <protection locked="0"/>
    </xf>
    <xf numFmtId="0" fontId="42" fillId="0" borderId="0" xfId="0" applyFont="1" applyAlignment="1" applyProtection="1">
      <alignment horizontal="right" vertical="top"/>
      <protection locked="0"/>
    </xf>
    <xf numFmtId="0" fontId="8" fillId="0" borderId="0" xfId="0" applyFont="1" applyAlignment="1" applyProtection="1">
      <alignment horizontal="right"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wrapText="1"/>
      <protection locked="0"/>
    </xf>
    <xf numFmtId="179" fontId="9" fillId="0" borderId="0" xfId="0" applyNumberFormat="1" applyFont="1">
      <alignment vertical="center"/>
    </xf>
    <xf numFmtId="179" fontId="9" fillId="0" borderId="0" xfId="0" applyNumberFormat="1" applyFont="1" applyAlignment="1">
      <alignment horizontal="center" vertical="center"/>
    </xf>
    <xf numFmtId="179" fontId="13" fillId="0" borderId="0" xfId="0" applyNumberFormat="1" applyFont="1">
      <alignment vertical="center"/>
    </xf>
    <xf numFmtId="179" fontId="14" fillId="0" borderId="0" xfId="0" applyNumberFormat="1" applyFont="1" applyAlignment="1">
      <alignment horizontal="center" vertical="center"/>
    </xf>
    <xf numFmtId="179" fontId="14" fillId="0" borderId="0" xfId="0" applyNumberFormat="1" applyFont="1">
      <alignment vertical="center"/>
    </xf>
    <xf numFmtId="179" fontId="34" fillId="0" borderId="0" xfId="0" applyNumberFormat="1" applyFont="1">
      <alignment vertical="center"/>
    </xf>
    <xf numFmtId="179" fontId="10" fillId="0" borderId="0" xfId="0" applyNumberFormat="1" applyFont="1" applyAlignment="1">
      <alignment horizontal="center" vertical="center"/>
    </xf>
    <xf numFmtId="179" fontId="10" fillId="0" borderId="0" xfId="0" applyNumberFormat="1" applyFont="1">
      <alignment vertical="center"/>
    </xf>
    <xf numFmtId="179" fontId="34" fillId="7" borderId="0" xfId="0" applyNumberFormat="1" applyFont="1" applyFill="1">
      <alignment vertical="center"/>
    </xf>
    <xf numFmtId="179" fontId="17" fillId="5" borderId="67" xfId="0" applyNumberFormat="1" applyFont="1" applyFill="1" applyBorder="1">
      <alignment vertical="center"/>
    </xf>
    <xf numFmtId="179" fontId="17" fillId="5" borderId="0" xfId="0" applyNumberFormat="1" applyFont="1" applyFill="1">
      <alignment vertical="center"/>
    </xf>
    <xf numFmtId="179" fontId="16" fillId="0" borderId="0" xfId="0" applyNumberFormat="1" applyFont="1">
      <alignment vertical="center"/>
    </xf>
    <xf numFmtId="179" fontId="13" fillId="0" borderId="0" xfId="0" applyNumberFormat="1" applyFont="1" applyAlignment="1">
      <alignment vertical="top"/>
    </xf>
    <xf numFmtId="179" fontId="15" fillId="0" borderId="0" xfId="0" applyNumberFormat="1" applyFont="1" applyAlignment="1">
      <alignment vertical="top"/>
    </xf>
    <xf numFmtId="179" fontId="16" fillId="2" borderId="0" xfId="0" applyNumberFormat="1" applyFont="1" applyFill="1" applyAlignment="1">
      <alignment horizontal="center" vertical="center"/>
    </xf>
    <xf numFmtId="179" fontId="16" fillId="6" borderId="0" xfId="0" applyNumberFormat="1" applyFont="1" applyFill="1" applyAlignment="1">
      <alignment horizontal="center" vertical="center"/>
    </xf>
    <xf numFmtId="0" fontId="9" fillId="0" borderId="41" xfId="0" applyFont="1" applyBorder="1" applyAlignment="1">
      <alignment vertical="center" textRotation="255"/>
    </xf>
    <xf numFmtId="0" fontId="47" fillId="0" borderId="0" xfId="0" applyFont="1">
      <alignment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6" fillId="3" borderId="1"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0" xfId="0" applyFont="1" applyFill="1" applyBorder="1" applyAlignment="1">
      <alignment horizontal="center" vertical="center" wrapText="1"/>
    </xf>
    <xf numFmtId="0" fontId="44" fillId="0" borderId="0" xfId="0" applyFont="1">
      <alignment vertical="center"/>
    </xf>
    <xf numFmtId="0" fontId="9" fillId="0" borderId="41" xfId="0" applyFont="1" applyBorder="1">
      <alignment vertical="center"/>
    </xf>
    <xf numFmtId="0" fontId="9" fillId="0" borderId="53" xfId="0" applyFont="1" applyBorder="1">
      <alignment vertical="center"/>
    </xf>
    <xf numFmtId="0" fontId="18" fillId="0" borderId="41" xfId="0" applyFont="1" applyBorder="1">
      <alignment vertical="center"/>
    </xf>
    <xf numFmtId="0" fontId="18" fillId="0" borderId="53" xfId="0" applyFont="1" applyBorder="1">
      <alignment vertical="center"/>
    </xf>
    <xf numFmtId="0" fontId="0" fillId="0" borderId="22" xfId="0" applyBorder="1" applyAlignment="1">
      <alignment horizontal="center" vertical="center" textRotation="255"/>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178" fontId="10" fillId="0" borderId="39" xfId="0" applyNumberFormat="1" applyFont="1" applyBorder="1">
      <alignment vertical="center"/>
    </xf>
    <xf numFmtId="178" fontId="10" fillId="0" borderId="37" xfId="0" applyNumberFormat="1" applyFont="1" applyBorder="1">
      <alignment vertical="center"/>
    </xf>
    <xf numFmtId="178" fontId="10" fillId="0" borderId="37" xfId="0" applyNumberFormat="1" applyFont="1" applyBorder="1" applyAlignment="1">
      <alignment horizontal="center" vertical="center"/>
    </xf>
    <xf numFmtId="178" fontId="10" fillId="0" borderId="38" xfId="0" applyNumberFormat="1" applyFont="1" applyBorder="1" applyAlignment="1">
      <alignment horizontal="center" vertical="center"/>
    </xf>
    <xf numFmtId="178" fontId="10" fillId="0" borderId="39" xfId="4" applyNumberFormat="1" applyFont="1" applyFill="1" applyBorder="1" applyAlignment="1" applyProtection="1">
      <alignment horizontal="center" vertical="center"/>
    </xf>
    <xf numFmtId="178" fontId="10" fillId="0" borderId="37" xfId="4" applyNumberFormat="1" applyFont="1" applyFill="1" applyBorder="1" applyAlignment="1" applyProtection="1">
      <alignment horizontal="center" vertical="center"/>
    </xf>
    <xf numFmtId="0" fontId="18" fillId="0" borderId="66" xfId="0" applyFont="1" applyBorder="1">
      <alignment vertical="center"/>
    </xf>
    <xf numFmtId="0" fontId="0" fillId="0" borderId="88" xfId="0" applyBorder="1">
      <alignment vertical="center"/>
    </xf>
    <xf numFmtId="0" fontId="0" fillId="0" borderId="117" xfId="0" applyBorder="1">
      <alignment vertical="center"/>
    </xf>
    <xf numFmtId="0" fontId="18" fillId="0" borderId="119" xfId="0" applyFont="1" applyBorder="1">
      <alignment vertical="center"/>
    </xf>
    <xf numFmtId="0" fontId="18" fillId="0" borderId="55" xfId="0" applyFont="1" applyBorder="1">
      <alignment vertical="center"/>
    </xf>
    <xf numFmtId="0" fontId="18" fillId="0" borderId="97" xfId="0" applyFont="1" applyBorder="1">
      <alignment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92" xfId="0" applyFont="1" applyBorder="1">
      <alignment vertical="center"/>
    </xf>
    <xf numFmtId="0" fontId="0" fillId="0" borderId="49" xfId="0" applyBorder="1">
      <alignment vertical="center"/>
    </xf>
    <xf numFmtId="0" fontId="0" fillId="0" borderId="50" xfId="0" applyBorder="1">
      <alignment vertical="center"/>
    </xf>
    <xf numFmtId="0" fontId="18" fillId="0" borderId="18" xfId="0" applyFont="1" applyBorder="1">
      <alignment vertical="center"/>
    </xf>
    <xf numFmtId="0" fontId="0" fillId="0" borderId="18" xfId="0" applyBorder="1">
      <alignment vertical="center"/>
    </xf>
    <xf numFmtId="0" fontId="0" fillId="0" borderId="19" xfId="0" applyBorder="1">
      <alignment vertical="center"/>
    </xf>
    <xf numFmtId="178" fontId="19" fillId="2" borderId="14" xfId="0" applyNumberFormat="1" applyFont="1" applyFill="1" applyBorder="1" applyAlignment="1">
      <alignment horizontal="center" vertical="center"/>
    </xf>
    <xf numFmtId="178" fontId="19" fillId="2" borderId="15" xfId="0" applyNumberFormat="1" applyFont="1" applyFill="1" applyBorder="1" applyAlignment="1">
      <alignment horizontal="center" vertical="center"/>
    </xf>
    <xf numFmtId="178" fontId="19" fillId="0" borderId="13" xfId="4" applyNumberFormat="1" applyFont="1" applyFill="1" applyBorder="1" applyAlignment="1" applyProtection="1">
      <alignment horizontal="center" vertical="center"/>
    </xf>
    <xf numFmtId="178" fontId="19" fillId="0" borderId="14" xfId="4" applyNumberFormat="1" applyFont="1" applyFill="1" applyBorder="1" applyAlignment="1" applyProtection="1">
      <alignment horizontal="center" vertical="center"/>
    </xf>
    <xf numFmtId="0" fontId="18" fillId="0" borderId="38" xfId="0" applyFont="1" applyBorder="1" applyAlignment="1">
      <alignment horizontal="center" vertical="center"/>
    </xf>
    <xf numFmtId="178" fontId="19" fillId="2" borderId="39" xfId="0" applyNumberFormat="1" applyFont="1" applyFill="1" applyBorder="1">
      <alignment vertical="center"/>
    </xf>
    <xf numFmtId="178" fontId="19" fillId="2" borderId="37" xfId="0" applyNumberFormat="1" applyFont="1" applyFill="1" applyBorder="1">
      <alignment vertical="center"/>
    </xf>
    <xf numFmtId="178" fontId="19" fillId="2" borderId="37" xfId="0" applyNumberFormat="1" applyFont="1" applyFill="1" applyBorder="1" applyAlignment="1">
      <alignment horizontal="center" vertical="center"/>
    </xf>
    <xf numFmtId="178" fontId="19" fillId="2" borderId="38" xfId="0" applyNumberFormat="1" applyFont="1" applyFill="1" applyBorder="1" applyAlignment="1">
      <alignment horizontal="center" vertical="center"/>
    </xf>
    <xf numFmtId="180" fontId="19" fillId="0" borderId="39" xfId="4" applyNumberFormat="1" applyFont="1" applyFill="1" applyBorder="1" applyAlignment="1" applyProtection="1">
      <alignment horizontal="center" vertical="center"/>
    </xf>
    <xf numFmtId="180" fontId="19" fillId="0" borderId="37" xfId="4" applyNumberFormat="1" applyFont="1" applyFill="1" applyBorder="1" applyAlignment="1" applyProtection="1">
      <alignment horizontal="center" vertical="center"/>
    </xf>
    <xf numFmtId="0" fontId="18" fillId="2" borderId="95" xfId="0" applyFont="1" applyFill="1" applyBorder="1" applyAlignment="1">
      <alignment horizontal="center" vertical="center" textRotation="255" shrinkToFit="1"/>
    </xf>
    <xf numFmtId="0" fontId="0" fillId="2" borderId="96" xfId="0" applyFill="1" applyBorder="1" applyAlignment="1">
      <alignment horizontal="center" vertical="center" textRotation="255" shrinkToFit="1"/>
    </xf>
    <xf numFmtId="0" fontId="0" fillId="2" borderId="85" xfId="0" applyFill="1" applyBorder="1" applyAlignment="1">
      <alignment horizontal="center" vertical="center" textRotation="255" shrinkToFit="1"/>
    </xf>
    <xf numFmtId="0" fontId="18" fillId="0" borderId="89" xfId="0" applyFont="1" applyBorder="1" applyAlignment="1">
      <alignment horizontal="left" vertical="center" shrinkToFit="1"/>
    </xf>
    <xf numFmtId="0" fontId="18" fillId="0" borderId="49" xfId="0" applyFont="1" applyBorder="1" applyAlignment="1">
      <alignment horizontal="left" vertical="center" shrinkToFit="1"/>
    </xf>
    <xf numFmtId="0" fontId="18" fillId="0" borderId="50" xfId="0" applyFont="1" applyBorder="1" applyAlignment="1">
      <alignment horizontal="left" vertical="center" shrinkToFit="1"/>
    </xf>
    <xf numFmtId="178" fontId="19" fillId="2" borderId="13" xfId="0" applyNumberFormat="1" applyFont="1" applyFill="1" applyBorder="1">
      <alignment vertical="center"/>
    </xf>
    <xf numFmtId="178" fontId="19" fillId="2" borderId="14" xfId="0" applyNumberFormat="1" applyFont="1" applyFill="1" applyBorder="1">
      <alignment vertical="center"/>
    </xf>
    <xf numFmtId="178" fontId="19" fillId="2" borderId="108" xfId="0" applyNumberFormat="1" applyFont="1" applyFill="1" applyBorder="1">
      <alignment vertical="center"/>
    </xf>
    <xf numFmtId="178" fontId="19" fillId="2" borderId="16" xfId="0" applyNumberFormat="1" applyFont="1" applyFill="1" applyBorder="1">
      <alignment vertical="center"/>
    </xf>
    <xf numFmtId="0" fontId="18" fillId="0" borderId="14" xfId="0" applyFont="1" applyBorder="1">
      <alignment vertical="center"/>
    </xf>
    <xf numFmtId="0" fontId="0" fillId="0" borderId="14" xfId="0" applyBorder="1">
      <alignment vertical="center"/>
    </xf>
    <xf numFmtId="0" fontId="0" fillId="0" borderId="15" xfId="0" applyBorder="1">
      <alignment vertical="center"/>
    </xf>
    <xf numFmtId="0" fontId="0" fillId="0" borderId="55" xfId="0" applyBorder="1">
      <alignment vertical="center"/>
    </xf>
    <xf numFmtId="0" fontId="0" fillId="0" borderId="97" xfId="0" applyBorder="1">
      <alignment vertical="center"/>
    </xf>
    <xf numFmtId="180" fontId="18" fillId="2" borderId="39" xfId="4" applyNumberFormat="1" applyFont="1" applyFill="1" applyBorder="1" applyAlignment="1" applyProtection="1">
      <alignment horizontal="center" vertical="center"/>
    </xf>
    <xf numFmtId="180" fontId="18" fillId="2" borderId="37" xfId="4" applyNumberFormat="1" applyFont="1" applyFill="1" applyBorder="1" applyAlignment="1" applyProtection="1">
      <alignment horizontal="center" vertical="center"/>
    </xf>
    <xf numFmtId="178" fontId="9" fillId="0" borderId="39" xfId="0" applyNumberFormat="1" applyFont="1" applyBorder="1" applyAlignment="1">
      <alignment horizontal="right" vertical="center"/>
    </xf>
    <xf numFmtId="178" fontId="9" fillId="0" borderId="37" xfId="0" applyNumberFormat="1" applyFont="1" applyBorder="1" applyAlignment="1">
      <alignment horizontal="right" vertical="center"/>
    </xf>
    <xf numFmtId="180" fontId="9" fillId="0" borderId="39" xfId="4" applyNumberFormat="1" applyFont="1" applyFill="1" applyBorder="1" applyAlignment="1" applyProtection="1">
      <alignment horizontal="center" vertical="center"/>
    </xf>
    <xf numFmtId="180" fontId="9" fillId="0" borderId="37" xfId="4" applyNumberFormat="1" applyFont="1" applyFill="1" applyBorder="1" applyAlignment="1" applyProtection="1">
      <alignment horizontal="center" vertical="center"/>
    </xf>
    <xf numFmtId="180" fontId="19" fillId="0" borderId="13" xfId="4" applyNumberFormat="1" applyFont="1" applyFill="1" applyBorder="1" applyAlignment="1" applyProtection="1">
      <alignment horizontal="center" vertical="center"/>
    </xf>
    <xf numFmtId="180" fontId="19" fillId="0" borderId="14" xfId="4" applyNumberFormat="1" applyFont="1" applyFill="1" applyBorder="1" applyAlignment="1" applyProtection="1">
      <alignment horizontal="center" vertical="center"/>
    </xf>
    <xf numFmtId="178" fontId="19" fillId="0" borderId="118" xfId="0" applyNumberFormat="1" applyFont="1" applyBorder="1">
      <alignment vertical="center"/>
    </xf>
    <xf numFmtId="178" fontId="19" fillId="0" borderId="88" xfId="0" applyNumberFormat="1" applyFont="1" applyBorder="1">
      <alignment vertical="center"/>
    </xf>
    <xf numFmtId="178" fontId="19" fillId="0" borderId="88" xfId="0" applyNumberFormat="1" applyFont="1" applyBorder="1" applyAlignment="1">
      <alignment horizontal="center" vertical="center"/>
    </xf>
    <xf numFmtId="178" fontId="19" fillId="0" borderId="117" xfId="0" applyNumberFormat="1" applyFont="1" applyBorder="1" applyAlignment="1">
      <alignment horizontal="center" vertical="center"/>
    </xf>
    <xf numFmtId="178" fontId="19" fillId="0" borderId="118" xfId="4" applyNumberFormat="1" applyFont="1" applyFill="1" applyBorder="1" applyAlignment="1" applyProtection="1">
      <alignment horizontal="center" vertical="center"/>
    </xf>
    <xf numFmtId="178" fontId="19" fillId="0" borderId="88" xfId="4" applyNumberFormat="1" applyFont="1" applyFill="1" applyBorder="1" applyAlignment="1" applyProtection="1">
      <alignment horizontal="center" vertical="center"/>
    </xf>
    <xf numFmtId="178" fontId="19" fillId="0" borderId="55" xfId="0" applyNumberFormat="1" applyFont="1" applyBorder="1" applyAlignment="1">
      <alignment horizontal="center" vertical="center"/>
    </xf>
    <xf numFmtId="0" fontId="0" fillId="0" borderId="97" xfId="0" applyBorder="1" applyAlignment="1">
      <alignment horizontal="center" vertical="center"/>
    </xf>
    <xf numFmtId="178" fontId="19" fillId="0" borderId="39" xfId="0" applyNumberFormat="1" applyFont="1" applyBorder="1">
      <alignment vertical="center"/>
    </xf>
    <xf numFmtId="178" fontId="19" fillId="0" borderId="37" xfId="0" applyNumberFormat="1" applyFont="1" applyBorder="1">
      <alignment vertical="center"/>
    </xf>
    <xf numFmtId="178" fontId="19" fillId="0" borderId="37" xfId="0" applyNumberFormat="1" applyFont="1" applyBorder="1" applyAlignment="1">
      <alignment horizontal="center" vertical="center"/>
    </xf>
    <xf numFmtId="178" fontId="19" fillId="0" borderId="38" xfId="0" applyNumberFormat="1" applyFont="1" applyBorder="1" applyAlignment="1">
      <alignment horizontal="center" vertical="center"/>
    </xf>
    <xf numFmtId="178" fontId="19" fillId="0" borderId="120" xfId="4" applyNumberFormat="1" applyFont="1" applyFill="1" applyBorder="1" applyAlignment="1" applyProtection="1">
      <alignment horizontal="center" vertical="center"/>
    </xf>
    <xf numFmtId="178" fontId="19" fillId="0" borderId="39" xfId="4" applyNumberFormat="1" applyFont="1" applyFill="1" applyBorder="1" applyAlignment="1" applyProtection="1">
      <alignment horizontal="center" vertical="center"/>
    </xf>
    <xf numFmtId="178" fontId="19" fillId="0" borderId="13" xfId="0" applyNumberFormat="1" applyFont="1" applyBorder="1" applyAlignment="1">
      <alignment horizontal="right" vertical="center"/>
    </xf>
    <xf numFmtId="178" fontId="19" fillId="0" borderId="14" xfId="0" applyNumberFormat="1" applyFont="1" applyBorder="1" applyAlignment="1">
      <alignment horizontal="right" vertical="center"/>
    </xf>
    <xf numFmtId="178" fontId="19" fillId="0" borderId="18" xfId="0" applyNumberFormat="1" applyFont="1" applyBorder="1" applyAlignment="1">
      <alignment horizontal="center" vertical="center"/>
    </xf>
    <xf numFmtId="178" fontId="19" fillId="0" borderId="19" xfId="0" applyNumberFormat="1" applyFont="1" applyBorder="1" applyAlignment="1">
      <alignment horizontal="center" vertical="center"/>
    </xf>
    <xf numFmtId="178" fontId="19" fillId="0" borderId="17" xfId="4" applyNumberFormat="1" applyFont="1" applyFill="1" applyBorder="1" applyAlignment="1" applyProtection="1">
      <alignment horizontal="center" vertical="center"/>
    </xf>
    <xf numFmtId="178" fontId="19" fillId="0" borderId="18" xfId="4" applyNumberFormat="1" applyFont="1" applyFill="1" applyBorder="1" applyAlignment="1" applyProtection="1">
      <alignment horizontal="center" vertical="center"/>
    </xf>
    <xf numFmtId="0" fontId="18" fillId="0" borderId="47" xfId="0" applyFont="1" applyBorder="1" applyAlignment="1">
      <alignment horizontal="center" vertical="center" textRotation="255"/>
    </xf>
    <xf numFmtId="0" fontId="18" fillId="0" borderId="53" xfId="0" applyFont="1" applyBorder="1" applyAlignment="1">
      <alignment horizontal="center" vertical="center" textRotation="255"/>
    </xf>
    <xf numFmtId="0" fontId="0" fillId="0" borderId="53" xfId="0" applyBorder="1" applyAlignment="1">
      <alignment horizontal="center" vertical="center" textRotation="255"/>
    </xf>
    <xf numFmtId="178" fontId="19" fillId="0" borderId="14" xfId="0" applyNumberFormat="1" applyFont="1" applyBorder="1" applyAlignment="1">
      <alignment horizontal="center" vertical="center"/>
    </xf>
    <xf numFmtId="178" fontId="19" fillId="0" borderId="15" xfId="0" applyNumberFormat="1" applyFont="1" applyBorder="1" applyAlignment="1">
      <alignment horizontal="center" vertical="center"/>
    </xf>
    <xf numFmtId="178" fontId="19" fillId="0" borderId="54" xfId="0" applyNumberFormat="1" applyFont="1" applyBorder="1" applyAlignment="1">
      <alignment horizontal="right" vertical="center"/>
    </xf>
    <xf numFmtId="178" fontId="19" fillId="0" borderId="55" xfId="0" applyNumberFormat="1" applyFont="1" applyBorder="1" applyAlignment="1">
      <alignment horizontal="right" vertical="center"/>
    </xf>
    <xf numFmtId="178" fontId="18" fillId="0" borderId="39" xfId="0" applyNumberFormat="1" applyFont="1" applyBorder="1" applyAlignment="1">
      <alignment horizontal="right" vertical="center"/>
    </xf>
    <xf numFmtId="178" fontId="18" fillId="0" borderId="37" xfId="0" applyNumberFormat="1" applyFont="1" applyBorder="1" applyAlignment="1">
      <alignment horizontal="right" vertical="center"/>
    </xf>
    <xf numFmtId="0" fontId="18" fillId="0" borderId="66" xfId="0" applyFont="1" applyBorder="1" applyAlignment="1">
      <alignment horizontal="center" vertical="center" textRotation="255"/>
    </xf>
    <xf numFmtId="0" fontId="18" fillId="0" borderId="67" xfId="0" applyFont="1" applyBorder="1" applyAlignment="1">
      <alignment horizontal="center" vertical="center" textRotation="255"/>
    </xf>
    <xf numFmtId="0" fontId="18" fillId="0" borderId="41" xfId="0" applyFont="1" applyBorder="1" applyAlignment="1">
      <alignment horizontal="center" vertical="center" textRotation="255"/>
    </xf>
    <xf numFmtId="178" fontId="19" fillId="2" borderId="0" xfId="0" applyNumberFormat="1" applyFont="1" applyFill="1" applyAlignment="1">
      <alignment horizontal="center" vertical="center"/>
    </xf>
    <xf numFmtId="178" fontId="19" fillId="2" borderId="124" xfId="0" applyNumberFormat="1" applyFont="1" applyFill="1" applyBorder="1" applyAlignment="1">
      <alignment horizontal="center" vertical="center"/>
    </xf>
    <xf numFmtId="178" fontId="19" fillId="0" borderId="54" xfId="4" applyNumberFormat="1" applyFont="1" applyFill="1" applyBorder="1" applyAlignment="1" applyProtection="1">
      <alignment horizontal="center" vertical="center"/>
    </xf>
    <xf numFmtId="178" fontId="19" fillId="0" borderId="55" xfId="4" applyNumberFormat="1" applyFont="1" applyFill="1" applyBorder="1" applyAlignment="1" applyProtection="1">
      <alignment horizontal="center" vertical="center"/>
    </xf>
    <xf numFmtId="178" fontId="19" fillId="2" borderId="49" xfId="0" applyNumberFormat="1" applyFont="1" applyFill="1" applyBorder="1" applyAlignment="1">
      <alignment horizontal="center" vertical="center"/>
    </xf>
    <xf numFmtId="178" fontId="19" fillId="2" borderId="50" xfId="0" applyNumberFormat="1" applyFont="1" applyFill="1" applyBorder="1" applyAlignment="1">
      <alignment horizontal="center" vertical="center"/>
    </xf>
    <xf numFmtId="178" fontId="19" fillId="0" borderId="58" xfId="4" applyNumberFormat="1" applyFont="1" applyFill="1" applyBorder="1" applyAlignment="1" applyProtection="1">
      <alignment horizontal="center" vertical="center"/>
    </xf>
    <xf numFmtId="178" fontId="19" fillId="0" borderId="49" xfId="4" applyNumberFormat="1" applyFont="1" applyFill="1" applyBorder="1" applyAlignment="1" applyProtection="1">
      <alignment horizontal="center" vertical="center"/>
    </xf>
    <xf numFmtId="178" fontId="10" fillId="0" borderId="13" xfId="0" applyNumberFormat="1" applyFont="1" applyBorder="1">
      <alignment vertical="center"/>
    </xf>
    <xf numFmtId="178" fontId="10" fillId="0" borderId="14" xfId="0" applyNumberFormat="1" applyFont="1" applyBorder="1">
      <alignment vertical="center"/>
    </xf>
    <xf numFmtId="178" fontId="19" fillId="0" borderId="37" xfId="4" applyNumberFormat="1" applyFont="1" applyFill="1" applyBorder="1" applyAlignment="1" applyProtection="1">
      <alignment horizontal="center" vertical="center"/>
    </xf>
    <xf numFmtId="0" fontId="18" fillId="0" borderId="95" xfId="0" applyFont="1" applyBorder="1" applyAlignment="1">
      <alignment horizontal="center" vertical="center" textRotation="255" shrinkToFit="1"/>
    </xf>
    <xf numFmtId="0" fontId="0" fillId="0" borderId="96" xfId="0" applyBorder="1" applyAlignment="1">
      <alignment horizontal="center" vertical="center" textRotation="255" shrinkToFit="1"/>
    </xf>
    <xf numFmtId="0" fontId="0" fillId="0" borderId="85" xfId="0" applyBorder="1" applyAlignment="1">
      <alignment horizontal="center" vertical="center" textRotation="255" shrinkToFit="1"/>
    </xf>
    <xf numFmtId="178" fontId="19" fillId="0" borderId="65" xfId="4" applyNumberFormat="1" applyFont="1" applyFill="1" applyBorder="1" applyAlignment="1" applyProtection="1">
      <alignment horizontal="center" vertical="center"/>
    </xf>
    <xf numFmtId="178" fontId="19" fillId="0" borderId="34" xfId="4" applyNumberFormat="1" applyFont="1" applyFill="1" applyBorder="1" applyAlignment="1" applyProtection="1">
      <alignment horizontal="center" vertical="center"/>
    </xf>
    <xf numFmtId="178" fontId="10" fillId="0" borderId="14" xfId="0" applyNumberFormat="1" applyFont="1" applyBorder="1" applyAlignment="1">
      <alignment horizontal="center" vertical="center"/>
    </xf>
    <xf numFmtId="178" fontId="10" fillId="0" borderId="15" xfId="0" applyNumberFormat="1" applyFont="1" applyBorder="1" applyAlignment="1">
      <alignment horizontal="center" vertical="center"/>
    </xf>
    <xf numFmtId="178" fontId="10" fillId="0" borderId="13" xfId="4" applyNumberFormat="1" applyFont="1" applyFill="1" applyBorder="1" applyAlignment="1" applyProtection="1">
      <alignment horizontal="center" vertical="center"/>
    </xf>
    <xf numFmtId="178" fontId="10" fillId="0" borderId="14" xfId="4" applyNumberFormat="1" applyFont="1" applyFill="1" applyBorder="1" applyAlignment="1" applyProtection="1">
      <alignment horizontal="center" vertical="center"/>
    </xf>
    <xf numFmtId="0" fontId="18" fillId="0" borderId="56" xfId="0" applyFont="1" applyBorder="1" applyAlignment="1">
      <alignment vertical="center" textRotation="255"/>
    </xf>
    <xf numFmtId="0" fontId="0" fillId="0" borderId="31" xfId="0" applyBorder="1" applyAlignment="1">
      <alignment vertical="center" textRotation="255"/>
    </xf>
    <xf numFmtId="0" fontId="0" fillId="0" borderId="57" xfId="0" applyBorder="1" applyAlignment="1">
      <alignment vertical="center" textRotation="255"/>
    </xf>
    <xf numFmtId="178" fontId="10" fillId="0" borderId="49" xfId="4"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center" shrinkToFit="1"/>
      <protection locked="0"/>
    </xf>
    <xf numFmtId="49" fontId="9" fillId="4" borderId="9" xfId="0" applyNumberFormat="1" applyFont="1" applyFill="1" applyBorder="1" applyAlignment="1" applyProtection="1">
      <alignment horizontal="left" vertical="center" shrinkToFit="1"/>
      <protection locked="0"/>
    </xf>
    <xf numFmtId="0" fontId="14" fillId="0" borderId="17" xfId="0" applyFont="1" applyBorder="1">
      <alignment vertical="center"/>
    </xf>
    <xf numFmtId="0" fontId="14" fillId="0" borderId="18" xfId="0" applyFont="1" applyBorder="1">
      <alignmen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9" fillId="0" borderId="65" xfId="0" applyFont="1" applyBorder="1" applyAlignment="1">
      <alignment horizontal="center" vertical="center"/>
    </xf>
    <xf numFmtId="0" fontId="9" fillId="0" borderId="3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78" fontId="10" fillId="0" borderId="49" xfId="0" applyNumberFormat="1" applyFont="1" applyBorder="1" applyAlignment="1">
      <alignment horizontal="center" vertical="center"/>
    </xf>
    <xf numFmtId="0" fontId="9" fillId="0" borderId="56" xfId="0" applyFont="1" applyBorder="1" applyAlignment="1">
      <alignment horizontal="center" vertical="center" textRotation="255" shrinkToFit="1"/>
    </xf>
    <xf numFmtId="0" fontId="9" fillId="0" borderId="31" xfId="0" applyFont="1" applyBorder="1" applyAlignment="1">
      <alignment horizontal="center" vertical="center" textRotation="255" shrinkToFit="1"/>
    </xf>
    <xf numFmtId="0" fontId="9" fillId="0" borderId="57" xfId="0" applyFont="1" applyBorder="1" applyAlignment="1">
      <alignment horizontal="center" vertical="center" textRotation="255" shrinkToFit="1"/>
    </xf>
    <xf numFmtId="0" fontId="18" fillId="0" borderId="14" xfId="0" applyFont="1" applyBorder="1" applyAlignment="1">
      <alignment horizontal="left" vertical="center"/>
    </xf>
    <xf numFmtId="0" fontId="18" fillId="0" borderId="15" xfId="0" applyFont="1" applyBorder="1" applyAlignment="1">
      <alignment horizontal="left" vertical="center"/>
    </xf>
    <xf numFmtId="178" fontId="10" fillId="0" borderId="99" xfId="0" applyNumberFormat="1" applyFont="1" applyBorder="1">
      <alignment vertical="center"/>
    </xf>
    <xf numFmtId="180" fontId="10" fillId="0" borderId="13" xfId="4" applyNumberFormat="1" applyFont="1" applyFill="1" applyBorder="1" applyAlignment="1" applyProtection="1">
      <alignment horizontal="center" vertical="center"/>
    </xf>
    <xf numFmtId="180" fontId="10" fillId="0" borderId="14" xfId="4" applyNumberFormat="1" applyFont="1" applyFill="1" applyBorder="1" applyAlignment="1" applyProtection="1">
      <alignment horizontal="center" vertical="center"/>
    </xf>
    <xf numFmtId="38" fontId="10" fillId="0" borderId="14" xfId="4" applyFont="1" applyFill="1" applyBorder="1" applyAlignment="1" applyProtection="1">
      <alignment horizontal="center" vertical="center"/>
    </xf>
    <xf numFmtId="38" fontId="10" fillId="0" borderId="32" xfId="4"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4" borderId="2"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left" vertical="center" shrinkToFit="1"/>
      <protection locked="0"/>
    </xf>
    <xf numFmtId="179" fontId="12" fillId="0" borderId="0" xfId="0" applyNumberFormat="1" applyFont="1" applyAlignment="1">
      <alignment horizontal="center" vertical="center"/>
    </xf>
    <xf numFmtId="0" fontId="10" fillId="0" borderId="37" xfId="0" applyFont="1" applyBorder="1" applyAlignment="1">
      <alignment horizontal="center" vertical="center" wrapText="1"/>
    </xf>
    <xf numFmtId="0" fontId="10" fillId="0" borderId="40" xfId="0" applyFont="1" applyBorder="1" applyAlignment="1">
      <alignment horizontal="center" vertical="center" wrapText="1"/>
    </xf>
    <xf numFmtId="0" fontId="12" fillId="0" borderId="39"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179" fontId="12" fillId="0" borderId="0" xfId="0" applyNumberFormat="1" applyFont="1" applyAlignment="1">
      <alignment horizontal="center" vertical="center" shrinkToFit="1"/>
    </xf>
    <xf numFmtId="178" fontId="10" fillId="0" borderId="18" xfId="0" applyNumberFormat="1" applyFont="1" applyBorder="1" applyAlignment="1">
      <alignment horizontal="center" vertical="center"/>
    </xf>
    <xf numFmtId="178" fontId="10" fillId="0" borderId="19" xfId="0" applyNumberFormat="1" applyFont="1" applyBorder="1" applyAlignment="1">
      <alignment horizontal="center" vertical="center"/>
    </xf>
    <xf numFmtId="179" fontId="9" fillId="0" borderId="0" xfId="0" applyNumberFormat="1" applyFont="1">
      <alignment vertical="center"/>
    </xf>
    <xf numFmtId="179" fontId="10" fillId="0" borderId="0" xfId="0" applyNumberFormat="1" applyFont="1" applyAlignment="1">
      <alignment horizontal="center" vertical="center"/>
    </xf>
    <xf numFmtId="179" fontId="14" fillId="0" borderId="0" xfId="0" applyNumberFormat="1" applyFont="1" applyAlignment="1">
      <alignment horizontal="center" vertical="center"/>
    </xf>
    <xf numFmtId="179" fontId="34" fillId="0" borderId="0" xfId="0" applyNumberFormat="1" applyFont="1">
      <alignment vertical="center"/>
    </xf>
    <xf numFmtId="179" fontId="13" fillId="0" borderId="0" xfId="0" applyNumberFormat="1" applyFont="1">
      <alignment vertical="center"/>
    </xf>
    <xf numFmtId="0" fontId="18"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4" borderId="10" xfId="0" applyNumberFormat="1" applyFont="1" applyFill="1" applyBorder="1" applyAlignment="1" applyProtection="1">
      <alignment horizontal="left" vertical="center"/>
      <protection locked="0"/>
    </xf>
    <xf numFmtId="0" fontId="9" fillId="0" borderId="47" xfId="0" applyFont="1" applyBorder="1" applyAlignment="1">
      <alignment horizontal="center" vertical="center" textRotation="255"/>
    </xf>
    <xf numFmtId="0" fontId="9" fillId="0" borderId="53"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4" borderId="0" xfId="0" applyFont="1" applyFill="1" applyAlignment="1" applyProtection="1">
      <alignment horizontal="center" vertical="center"/>
      <protection locked="0"/>
    </xf>
    <xf numFmtId="0" fontId="9" fillId="0" borderId="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48" xfId="0" applyFont="1" applyBorder="1" applyAlignment="1">
      <alignment horizontal="center" vertical="center"/>
    </xf>
    <xf numFmtId="0" fontId="9" fillId="4" borderId="45" xfId="0" applyFont="1" applyFill="1" applyBorder="1" applyAlignment="1" applyProtection="1">
      <alignment horizontal="left" vertical="center" shrinkToFit="1"/>
      <protection locked="0"/>
    </xf>
    <xf numFmtId="0" fontId="9" fillId="4" borderId="48" xfId="0" applyFont="1" applyFill="1" applyBorder="1" applyAlignment="1" applyProtection="1">
      <alignment horizontal="left" vertical="center" shrinkToFit="1"/>
      <protection locked="0"/>
    </xf>
    <xf numFmtId="0" fontId="9" fillId="0" borderId="92" xfId="0" applyFont="1" applyBorder="1" applyAlignment="1">
      <alignment horizontal="center" vertical="center"/>
    </xf>
    <xf numFmtId="0" fontId="9" fillId="0" borderId="49" xfId="0" applyFont="1" applyBorder="1" applyAlignment="1">
      <alignment horizontal="center" vertical="center"/>
    </xf>
    <xf numFmtId="0" fontId="9" fillId="0" borderId="66" xfId="0" applyFont="1" applyBorder="1" applyAlignment="1">
      <alignment horizontal="center" vertical="center" textRotation="255"/>
    </xf>
    <xf numFmtId="0" fontId="9" fillId="0" borderId="67" xfId="0" applyFont="1" applyBorder="1" applyAlignment="1">
      <alignment horizontal="center" vertical="center" textRotation="255"/>
    </xf>
    <xf numFmtId="0" fontId="9" fillId="0" borderId="41" xfId="0" applyFont="1" applyBorder="1" applyAlignment="1">
      <alignment horizontal="center" vertical="center" textRotation="255"/>
    </xf>
    <xf numFmtId="178" fontId="10" fillId="0" borderId="58" xfId="4" applyNumberFormat="1" applyFont="1" applyFill="1" applyBorder="1" applyAlignment="1" applyProtection="1">
      <alignment horizontal="center" vertical="center"/>
    </xf>
    <xf numFmtId="178" fontId="10" fillId="0" borderId="54" xfId="4" applyNumberFormat="1" applyFont="1" applyFill="1" applyBorder="1" applyAlignment="1" applyProtection="1">
      <alignment horizontal="center" vertical="center"/>
    </xf>
    <xf numFmtId="178" fontId="10" fillId="0" borderId="55" xfId="4" applyNumberFormat="1" applyFont="1" applyFill="1" applyBorder="1" applyAlignment="1" applyProtection="1">
      <alignment horizontal="center" vertical="center"/>
    </xf>
    <xf numFmtId="0" fontId="16" fillId="2" borderId="7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4" borderId="7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41" xfId="0" applyFont="1" applyFill="1" applyBorder="1" applyAlignment="1" applyProtection="1">
      <alignment horizontal="center" vertical="center" wrapText="1"/>
      <protection locked="0"/>
    </xf>
    <xf numFmtId="0" fontId="16" fillId="4" borderId="34" xfId="0" applyFont="1" applyFill="1" applyBorder="1" applyAlignment="1" applyProtection="1">
      <alignment horizontal="center" vertical="center" wrapText="1"/>
      <protection locked="0"/>
    </xf>
    <xf numFmtId="0" fontId="16" fillId="4" borderId="42" xfId="0" applyFont="1" applyFill="1" applyBorder="1" applyAlignment="1" applyProtection="1">
      <alignment horizontal="center" vertical="center" wrapText="1"/>
      <protection locked="0"/>
    </xf>
    <xf numFmtId="0" fontId="16" fillId="2" borderId="65" xfId="0" applyFont="1" applyFill="1" applyBorder="1" applyAlignment="1">
      <alignment horizontal="center" vertical="center" wrapText="1"/>
    </xf>
    <xf numFmtId="0" fontId="16" fillId="2" borderId="34" xfId="0" applyFont="1" applyFill="1" applyBorder="1" applyAlignment="1">
      <alignment horizontal="center" vertical="center" wrapText="1"/>
    </xf>
    <xf numFmtId="178" fontId="10" fillId="0" borderId="17" xfId="0" applyNumberFormat="1" applyFont="1" applyBorder="1">
      <alignment vertical="center"/>
    </xf>
    <xf numFmtId="178" fontId="10" fillId="0" borderId="18" xfId="0" applyNumberFormat="1" applyFont="1" applyBorder="1">
      <alignment vertical="center"/>
    </xf>
    <xf numFmtId="0" fontId="16" fillId="2" borderId="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72" xfId="0" applyFont="1" applyFill="1" applyBorder="1" applyAlignment="1">
      <alignment horizontal="center" vertical="center" wrapText="1"/>
    </xf>
    <xf numFmtId="178" fontId="10" fillId="0" borderId="17" xfId="4" applyNumberFormat="1" applyFont="1" applyFill="1" applyBorder="1" applyAlignment="1" applyProtection="1">
      <alignment horizontal="center" vertical="center"/>
    </xf>
    <xf numFmtId="178" fontId="10" fillId="0" borderId="18" xfId="4" applyNumberFormat="1" applyFont="1" applyFill="1" applyBorder="1" applyAlignment="1" applyProtection="1">
      <alignment horizontal="center" vertical="center"/>
    </xf>
    <xf numFmtId="0" fontId="17" fillId="2" borderId="66"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94" xfId="0" applyFont="1" applyFill="1" applyBorder="1" applyAlignment="1">
      <alignment horizontal="center" vertical="center"/>
    </xf>
    <xf numFmtId="0" fontId="16" fillId="4" borderId="1"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178" fontId="9" fillId="0" borderId="39" xfId="4" applyNumberFormat="1" applyFont="1" applyFill="1" applyBorder="1" applyAlignment="1" applyProtection="1">
      <alignment horizontal="center" vertical="center"/>
    </xf>
    <xf numFmtId="178" fontId="9" fillId="0" borderId="37" xfId="4" applyNumberFormat="1" applyFont="1" applyFill="1" applyBorder="1" applyAlignment="1" applyProtection="1">
      <alignment horizontal="center" vertical="center"/>
    </xf>
    <xf numFmtId="0" fontId="16" fillId="4" borderId="63"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61"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6" fillId="4" borderId="64" xfId="0" applyFont="1" applyFill="1" applyBorder="1" applyAlignment="1" applyProtection="1">
      <alignment horizontal="center" vertical="center"/>
      <protection locked="0"/>
    </xf>
    <xf numFmtId="0" fontId="16" fillId="4" borderId="81"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4" borderId="4" xfId="0" applyFont="1" applyFill="1" applyBorder="1" applyAlignment="1" applyProtection="1">
      <alignment horizontal="center" vertical="center" shrinkToFit="1"/>
      <protection locked="0"/>
    </xf>
    <xf numFmtId="0" fontId="16" fillId="4" borderId="65" xfId="0" applyFont="1" applyFill="1" applyBorder="1" applyAlignment="1" applyProtection="1">
      <alignment horizontal="center" vertical="center" shrinkToFit="1"/>
      <protection locked="0"/>
    </xf>
    <xf numFmtId="0" fontId="16" fillId="6" borderId="76" xfId="0" applyFont="1" applyFill="1" applyBorder="1" applyAlignment="1" applyProtection="1">
      <alignment horizontal="center" vertical="center"/>
      <protection locked="0"/>
    </xf>
    <xf numFmtId="0" fontId="16" fillId="6" borderId="9" xfId="0" applyFont="1" applyFill="1" applyBorder="1" applyAlignment="1" applyProtection="1">
      <alignment horizontal="center" vertical="center"/>
      <protection locked="0"/>
    </xf>
    <xf numFmtId="178" fontId="10" fillId="0" borderId="65" xfId="4" applyNumberFormat="1" applyFont="1" applyFill="1" applyBorder="1" applyAlignment="1" applyProtection="1">
      <alignment horizontal="center" vertical="center"/>
    </xf>
    <xf numFmtId="178" fontId="10" fillId="0" borderId="34" xfId="4" applyNumberFormat="1" applyFont="1" applyFill="1" applyBorder="1" applyAlignment="1" applyProtection="1">
      <alignment horizontal="center" vertical="center"/>
    </xf>
    <xf numFmtId="178" fontId="10" fillId="0" borderId="36" xfId="0" applyNumberFormat="1" applyFont="1" applyBorder="1" applyAlignment="1">
      <alignment horizontal="center" vertical="center"/>
    </xf>
    <xf numFmtId="178" fontId="10" fillId="0" borderId="40" xfId="0" applyNumberFormat="1" applyFont="1" applyBorder="1" applyAlignment="1">
      <alignment horizontal="center" vertical="center"/>
    </xf>
    <xf numFmtId="178" fontId="10" fillId="0" borderId="16" xfId="0" applyNumberFormat="1" applyFont="1" applyBorder="1" applyAlignment="1">
      <alignment horizontal="center" vertical="center"/>
    </xf>
    <xf numFmtId="178" fontId="10" fillId="0" borderId="107" xfId="0" applyNumberFormat="1" applyFont="1" applyBorder="1" applyAlignment="1">
      <alignment horizontal="center" vertical="center"/>
    </xf>
    <xf numFmtId="178" fontId="10" fillId="0" borderId="108" xfId="4" applyNumberFormat="1" applyFont="1" applyFill="1" applyBorder="1" applyAlignment="1" applyProtection="1">
      <alignment horizontal="center" vertical="center"/>
    </xf>
    <xf numFmtId="178" fontId="10" fillId="0" borderId="16" xfId="4" applyNumberFormat="1" applyFont="1" applyFill="1" applyBorder="1" applyAlignment="1" applyProtection="1">
      <alignment horizontal="center" vertical="center"/>
    </xf>
    <xf numFmtId="178" fontId="10" fillId="0" borderId="49" xfId="0" applyNumberFormat="1" applyFont="1" applyBorder="1">
      <alignment vertical="center"/>
    </xf>
    <xf numFmtId="0" fontId="16" fillId="4" borderId="62"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shrinkToFit="1"/>
      <protection locked="0"/>
    </xf>
    <xf numFmtId="0" fontId="16" fillId="4" borderId="52" xfId="0" applyFont="1" applyFill="1" applyBorder="1" applyAlignment="1" applyProtection="1">
      <alignment horizontal="center" vertical="center" shrinkToFit="1"/>
      <protection locked="0"/>
    </xf>
    <xf numFmtId="0" fontId="16" fillId="4" borderId="34" xfId="0" applyFont="1" applyFill="1" applyBorder="1" applyAlignment="1" applyProtection="1">
      <alignment horizontal="center" vertical="center" shrinkToFit="1"/>
      <protection locked="0"/>
    </xf>
    <xf numFmtId="0" fontId="16" fillId="4" borderId="35" xfId="0" applyFont="1" applyFill="1" applyBorder="1" applyAlignment="1" applyProtection="1">
      <alignment horizontal="center" vertical="center" shrinkToFit="1"/>
      <protection locked="0"/>
    </xf>
    <xf numFmtId="0" fontId="9" fillId="4" borderId="89" xfId="0" applyFont="1" applyFill="1" applyBorder="1" applyProtection="1">
      <alignment vertical="center"/>
      <protection locked="0"/>
    </xf>
    <xf numFmtId="0" fontId="9" fillId="4" borderId="49" xfId="0" applyFont="1" applyFill="1" applyBorder="1" applyProtection="1">
      <alignment vertical="center"/>
      <protection locked="0"/>
    </xf>
    <xf numFmtId="0" fontId="9" fillId="4" borderId="51" xfId="0" applyFont="1" applyFill="1" applyBorder="1" applyProtection="1">
      <alignment vertical="center"/>
      <protection locked="0"/>
    </xf>
    <xf numFmtId="0" fontId="9" fillId="4" borderId="90" xfId="0" applyFont="1" applyFill="1" applyBorder="1" applyAlignment="1" applyProtection="1">
      <alignment vertical="center" shrinkToFit="1"/>
      <protection locked="0"/>
    </xf>
    <xf numFmtId="0" fontId="9" fillId="4" borderId="0" xfId="0" applyFont="1" applyFill="1" applyAlignment="1" applyProtection="1">
      <alignment vertical="center" shrinkToFit="1"/>
      <protection locked="0"/>
    </xf>
    <xf numFmtId="0" fontId="9" fillId="4" borderId="93" xfId="0" applyFont="1" applyFill="1" applyBorder="1" applyAlignment="1" applyProtection="1">
      <alignment vertical="center" shrinkToFit="1"/>
      <protection locked="0"/>
    </xf>
    <xf numFmtId="0" fontId="9" fillId="4" borderId="91" xfId="0" applyFont="1" applyFill="1" applyBorder="1" applyAlignment="1" applyProtection="1">
      <alignment vertical="center" shrinkToFit="1"/>
      <protection locked="0"/>
    </xf>
    <xf numFmtId="0" fontId="9" fillId="4" borderId="7" xfId="0" applyFont="1" applyFill="1" applyBorder="1" applyAlignment="1" applyProtection="1">
      <alignment vertical="center" shrinkToFit="1"/>
      <protection locked="0"/>
    </xf>
    <xf numFmtId="0" fontId="9" fillId="4" borderId="72"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43" xfId="0" applyFont="1" applyFill="1" applyBorder="1" applyAlignment="1" applyProtection="1">
      <alignment vertical="center" shrinkToFit="1"/>
      <protection locked="0"/>
    </xf>
    <xf numFmtId="0" fontId="9" fillId="4" borderId="34" xfId="0" applyFont="1" applyFill="1" applyBorder="1" applyAlignment="1" applyProtection="1">
      <alignment vertical="center" shrinkToFit="1"/>
      <protection locked="0"/>
    </xf>
    <xf numFmtId="0" fontId="9" fillId="4" borderId="35" xfId="0" applyFont="1" applyFill="1" applyBorder="1" applyAlignment="1" applyProtection="1">
      <alignment vertical="center" shrinkToFit="1"/>
      <protection locked="0"/>
    </xf>
    <xf numFmtId="0" fontId="17" fillId="2" borderId="69"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71" xfId="0" applyFont="1" applyFill="1" applyBorder="1" applyAlignment="1">
      <alignment horizontal="center" vertical="center"/>
    </xf>
    <xf numFmtId="0" fontId="16" fillId="6" borderId="73" xfId="0" applyFont="1" applyFill="1" applyBorder="1" applyAlignment="1" applyProtection="1">
      <alignment horizontal="center" vertical="center"/>
      <protection locked="0"/>
    </xf>
    <xf numFmtId="0" fontId="16" fillId="6" borderId="48" xfId="0" applyFont="1" applyFill="1" applyBorder="1" applyAlignment="1" applyProtection="1">
      <alignment horizontal="center" vertical="center"/>
      <protection locked="0"/>
    </xf>
    <xf numFmtId="38" fontId="10" fillId="0" borderId="55" xfId="4" applyFont="1" applyFill="1" applyBorder="1" applyAlignment="1" applyProtection="1">
      <alignment horizontal="center" vertical="center"/>
    </xf>
    <xf numFmtId="38" fontId="10" fillId="0" borderId="100" xfId="4" applyFont="1" applyFill="1" applyBorder="1" applyAlignment="1" applyProtection="1">
      <alignment horizontal="center" vertical="center"/>
    </xf>
    <xf numFmtId="178" fontId="10" fillId="0" borderId="36" xfId="0" applyNumberFormat="1" applyFont="1" applyBorder="1" applyAlignment="1">
      <alignment horizontal="right" vertical="center"/>
    </xf>
    <xf numFmtId="178" fontId="10" fillId="0" borderId="37" xfId="0" applyNumberFormat="1" applyFont="1" applyBorder="1" applyAlignment="1">
      <alignment horizontal="right" vertical="center"/>
    </xf>
    <xf numFmtId="180" fontId="10" fillId="0" borderId="39" xfId="4" applyNumberFormat="1" applyFont="1" applyFill="1" applyBorder="1" applyAlignment="1" applyProtection="1">
      <alignment horizontal="center" vertical="center"/>
    </xf>
    <xf numFmtId="180" fontId="10" fillId="0" borderId="37" xfId="4" applyNumberFormat="1" applyFont="1" applyFill="1" applyBorder="1" applyAlignment="1" applyProtection="1">
      <alignment horizontal="center" vertical="center"/>
    </xf>
    <xf numFmtId="38" fontId="10" fillId="0" borderId="37" xfId="4" applyFont="1" applyFill="1" applyBorder="1" applyAlignment="1" applyProtection="1">
      <alignment horizontal="center" vertical="center"/>
    </xf>
    <xf numFmtId="38" fontId="10" fillId="0" borderId="40" xfId="4" applyFont="1" applyFill="1" applyBorder="1" applyAlignment="1" applyProtection="1">
      <alignment horizontal="center" vertical="center"/>
    </xf>
    <xf numFmtId="178" fontId="10" fillId="0" borderId="101" xfId="0" applyNumberFormat="1" applyFont="1" applyBorder="1" applyAlignment="1">
      <alignment horizontal="center" vertical="center"/>
    </xf>
    <xf numFmtId="178" fontId="10" fillId="0" borderId="102" xfId="0" applyNumberFormat="1" applyFont="1" applyBorder="1" applyAlignment="1">
      <alignment horizontal="center" vertical="center"/>
    </xf>
    <xf numFmtId="178" fontId="10" fillId="0" borderId="103" xfId="0" applyNumberFormat="1" applyFont="1" applyBorder="1" applyAlignment="1">
      <alignment horizontal="center" vertical="center"/>
    </xf>
    <xf numFmtId="178" fontId="10" fillId="0" borderId="55" xfId="0" applyNumberFormat="1" applyFont="1" applyBorder="1">
      <alignment vertical="center"/>
    </xf>
    <xf numFmtId="178" fontId="10" fillId="0" borderId="104" xfId="0" applyNumberFormat="1" applyFont="1" applyBorder="1" applyAlignment="1">
      <alignment horizontal="center" vertical="center"/>
    </xf>
    <xf numFmtId="178" fontId="10" fillId="0" borderId="105" xfId="0" applyNumberFormat="1" applyFont="1" applyBorder="1" applyAlignment="1">
      <alignment horizontal="center" vertical="center"/>
    </xf>
    <xf numFmtId="178" fontId="10" fillId="0" borderId="106" xfId="0" applyNumberFormat="1" applyFont="1" applyBorder="1" applyAlignment="1">
      <alignment horizontal="center" vertical="center"/>
    </xf>
    <xf numFmtId="178" fontId="10" fillId="0" borderId="110" xfId="0" applyNumberFormat="1" applyFont="1" applyBorder="1" applyAlignment="1">
      <alignment horizontal="right" vertical="center"/>
    </xf>
    <xf numFmtId="178" fontId="10" fillId="0" borderId="55" xfId="0" applyNumberFormat="1" applyFont="1" applyBorder="1" applyAlignment="1">
      <alignment horizontal="right" vertical="center"/>
    </xf>
    <xf numFmtId="180" fontId="10" fillId="0" borderId="54" xfId="4" applyNumberFormat="1" applyFont="1" applyFill="1" applyBorder="1" applyAlignment="1" applyProtection="1">
      <alignment horizontal="center" vertical="center"/>
    </xf>
    <xf numFmtId="180" fontId="10" fillId="0" borderId="55" xfId="4" applyNumberFormat="1" applyFont="1" applyFill="1" applyBorder="1" applyAlignment="1" applyProtection="1">
      <alignment horizontal="center" vertical="center"/>
    </xf>
    <xf numFmtId="178" fontId="10" fillId="0" borderId="92" xfId="0" applyNumberFormat="1" applyFont="1" applyBorder="1" applyAlignment="1">
      <alignment horizontal="center" vertical="center"/>
    </xf>
    <xf numFmtId="178" fontId="10" fillId="0" borderId="111" xfId="0" applyNumberFormat="1" applyFont="1" applyBorder="1" applyAlignment="1">
      <alignment horizontal="center" vertical="center"/>
    </xf>
    <xf numFmtId="178" fontId="10" fillId="0" borderId="112" xfId="0" applyNumberFormat="1" applyFont="1" applyBorder="1" applyAlignment="1">
      <alignment horizontal="center" vertical="center"/>
    </xf>
    <xf numFmtId="178" fontId="10" fillId="0" borderId="113" xfId="0" applyNumberFormat="1" applyFont="1" applyBorder="1" applyAlignment="1">
      <alignment horizontal="center" vertical="center"/>
    </xf>
    <xf numFmtId="180" fontId="10" fillId="0" borderId="39" xfId="4" applyNumberFormat="1" applyFont="1" applyFill="1" applyBorder="1" applyAlignment="1" applyProtection="1">
      <alignment horizontal="right" vertical="center"/>
    </xf>
    <xf numFmtId="180" fontId="10" fillId="0" borderId="37" xfId="4" applyNumberFormat="1" applyFont="1" applyFill="1" applyBorder="1" applyAlignment="1" applyProtection="1">
      <alignment horizontal="right" vertical="center"/>
    </xf>
    <xf numFmtId="178" fontId="10" fillId="0" borderId="114" xfId="0" applyNumberFormat="1" applyFont="1" applyBorder="1" applyAlignment="1">
      <alignment horizontal="center" vertical="center"/>
    </xf>
    <xf numFmtId="178" fontId="10" fillId="0" borderId="115" xfId="0" applyNumberFormat="1" applyFont="1" applyBorder="1" applyAlignment="1">
      <alignment horizontal="center" vertical="center"/>
    </xf>
    <xf numFmtId="178" fontId="10" fillId="0" borderId="116" xfId="0" applyNumberFormat="1" applyFont="1" applyBorder="1" applyAlignment="1">
      <alignment horizontal="center" vertical="center"/>
    </xf>
    <xf numFmtId="178" fontId="19" fillId="2" borderId="58" xfId="0" applyNumberFormat="1" applyFont="1" applyFill="1" applyBorder="1">
      <alignment vertical="center"/>
    </xf>
    <xf numFmtId="178" fontId="19" fillId="2" borderId="49" xfId="0" applyNumberFormat="1" applyFont="1" applyFill="1" applyBorder="1">
      <alignment vertical="center"/>
    </xf>
    <xf numFmtId="0" fontId="28" fillId="0" borderId="20" xfId="7" applyFont="1" applyBorder="1" applyAlignment="1">
      <alignment horizontal="center" vertical="center" wrapText="1"/>
    </xf>
    <xf numFmtId="0" fontId="28" fillId="0" borderId="1" xfId="7" applyFont="1" applyBorder="1" applyAlignment="1">
      <alignment horizontal="center" vertical="center" wrapText="1"/>
    </xf>
    <xf numFmtId="0" fontId="28" fillId="0" borderId="3" xfId="7" applyFont="1" applyBorder="1" applyAlignment="1">
      <alignment horizontal="center" vertical="center" wrapText="1"/>
    </xf>
    <xf numFmtId="0" fontId="28" fillId="0" borderId="11" xfId="7" applyFont="1" applyBorder="1" applyAlignment="1">
      <alignment horizontal="center" vertical="center" wrapText="1"/>
    </xf>
    <xf numFmtId="0" fontId="28" fillId="0" borderId="68" xfId="7" applyFont="1" applyBorder="1" applyAlignment="1">
      <alignment horizontal="center" vertical="center" wrapText="1"/>
    </xf>
    <xf numFmtId="0" fontId="28" fillId="0" borderId="12" xfId="7" applyFont="1" applyBorder="1" applyAlignment="1">
      <alignment horizontal="center" vertical="center" wrapText="1"/>
    </xf>
  </cellXfs>
  <cellStyles count="11">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桁区切り 4" xfId="8" xr:uid="{00000000-0005-0000-0000-000004000000}"/>
    <cellStyle name="桁区切り 4 2" xfId="10" xr:uid="{84379281-B01D-4B28-9F7C-F41FAB2E9393}"/>
    <cellStyle name="標準" xfId="0" builtinId="0"/>
    <cellStyle name="標準 2" xfId="3" xr:uid="{00000000-0005-0000-0000-000006000000}"/>
    <cellStyle name="標準 3" xfId="5" xr:uid="{00000000-0005-0000-0000-000007000000}"/>
    <cellStyle name="標準 4" xfId="7" xr:uid="{00000000-0005-0000-0000-000008000000}"/>
    <cellStyle name="標準 4 2" xfId="9" xr:uid="{0C5E7876-5A82-412F-A9CF-B84EC6118428}"/>
  </cellStyles>
  <dxfs count="64">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29</xdr:col>
      <xdr:colOff>165652</xdr:colOff>
      <xdr:row>12</xdr:row>
      <xdr:rowOff>149086</xdr:rowOff>
    </xdr:from>
    <xdr:ext cx="3638550" cy="189301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09522" y="2360543"/>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mc:AlternateContent xmlns:mc="http://schemas.openxmlformats.org/markup-compatibility/2006">
    <mc:Choice xmlns:a14="http://schemas.microsoft.com/office/drawing/2010/main" Requires="a14">
      <xdr:twoCellAnchor editAs="oneCell">
        <xdr:from>
          <xdr:col>52</xdr:col>
          <xdr:colOff>47625</xdr:colOff>
          <xdr:row>86</xdr:row>
          <xdr:rowOff>95250</xdr:rowOff>
        </xdr:from>
        <xdr:to>
          <xdr:col>53</xdr:col>
          <xdr:colOff>123825</xdr:colOff>
          <xdr:row>87</xdr:row>
          <xdr:rowOff>104775</xdr:rowOff>
        </xdr:to>
        <xdr:sp macro="" textlink="">
          <xdr:nvSpPr>
            <xdr:cNvPr id="26631" name="チェック 58" hidden="1">
              <a:extLst>
                <a:ext uri="{63B3BB69-23CF-44E3-9099-C40C66FF867C}">
                  <a14:compatExt spid="_x0000_s26631"/>
                </a:ext>
                <a:ext uri="{FF2B5EF4-FFF2-40B4-BE49-F238E27FC236}">
                  <a16:creationId xmlns:a16="http://schemas.microsoft.com/office/drawing/2014/main" id="{00000000-0008-0000-00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0</xdr:colOff>
      <xdr:row>20</xdr:row>
      <xdr:rowOff>171450</xdr:rowOff>
    </xdr:from>
    <xdr:ext cx="4773706" cy="992579"/>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28647" y="4687421"/>
          <a:ext cx="4773706" cy="99257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00"/>
              </a:solidFill>
            </a:rPr>
            <a:t>←事業所・施設数 及び 申請額は、</a:t>
          </a:r>
          <a:endParaRPr kumimoji="1" lang="en-US" altLang="ja-JP" sz="1800">
            <a:solidFill>
              <a:srgbClr val="FF0000"/>
            </a:solidFill>
          </a:endParaRPr>
        </a:p>
        <a:p>
          <a:pPr algn="l"/>
          <a:r>
            <a:rPr kumimoji="1" lang="ja-JP" altLang="en-US" sz="1800">
              <a:solidFill>
                <a:srgbClr val="FF0000"/>
              </a:solidFill>
            </a:rPr>
            <a:t>　別タブ（別紙１）（別紙２）（別紙３）（別紙４）に</a:t>
          </a:r>
          <a:endParaRPr kumimoji="1" lang="en-US" altLang="ja-JP" sz="1800">
            <a:solidFill>
              <a:srgbClr val="FF0000"/>
            </a:solidFill>
          </a:endParaRPr>
        </a:p>
        <a:p>
          <a:pPr algn="l"/>
          <a:r>
            <a:rPr kumimoji="1" lang="ja-JP" altLang="en-US" sz="1800">
              <a:solidFill>
                <a:srgbClr val="FF0000"/>
              </a:solidFill>
            </a:rPr>
            <a:t>　入力すると、自動で計算・記入されます。</a:t>
          </a:r>
        </a:p>
      </xdr:txBody>
    </xdr:sp>
    <xdr:clientData/>
  </xdr:oneCellAnchor>
  <mc:AlternateContent xmlns:mc="http://schemas.openxmlformats.org/markup-compatibility/2006">
    <mc:Choice xmlns:a14="http://schemas.microsoft.com/office/drawing/2010/main" Requires="a14">
      <xdr:twoCellAnchor editAs="oneCell">
        <xdr:from>
          <xdr:col>52</xdr:col>
          <xdr:colOff>47625</xdr:colOff>
          <xdr:row>110</xdr:row>
          <xdr:rowOff>95250</xdr:rowOff>
        </xdr:from>
        <xdr:to>
          <xdr:col>53</xdr:col>
          <xdr:colOff>123825</xdr:colOff>
          <xdr:row>111</xdr:row>
          <xdr:rowOff>133350</xdr:rowOff>
        </xdr:to>
        <xdr:sp macro="" textlink="">
          <xdr:nvSpPr>
            <xdr:cNvPr id="26638" name="チェック 58" hidden="1">
              <a:extLst>
                <a:ext uri="{63B3BB69-23CF-44E3-9099-C40C66FF867C}">
                  <a14:compatExt spid="_x0000_s26638"/>
                </a:ext>
                <a:ext uri="{FF2B5EF4-FFF2-40B4-BE49-F238E27FC236}">
                  <a16:creationId xmlns:a16="http://schemas.microsoft.com/office/drawing/2014/main" id="{00000000-0008-0000-00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63</xdr:row>
          <xdr:rowOff>95250</xdr:rowOff>
        </xdr:from>
        <xdr:to>
          <xdr:col>54</xdr:col>
          <xdr:colOff>123825</xdr:colOff>
          <xdr:row>64</xdr:row>
          <xdr:rowOff>104775</xdr:rowOff>
        </xdr:to>
        <xdr:sp macro="" textlink="">
          <xdr:nvSpPr>
            <xdr:cNvPr id="26639" name="チェック 58" hidden="1">
              <a:extLst>
                <a:ext uri="{63B3BB69-23CF-44E3-9099-C40C66FF867C}">
                  <a14:compatExt spid="_x0000_s26639"/>
                </a:ext>
                <a:ext uri="{FF2B5EF4-FFF2-40B4-BE49-F238E27FC236}">
                  <a16:creationId xmlns:a16="http://schemas.microsoft.com/office/drawing/2014/main" id="{00000000-0008-0000-0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112</xdr:row>
          <xdr:rowOff>95250</xdr:rowOff>
        </xdr:from>
        <xdr:to>
          <xdr:col>53</xdr:col>
          <xdr:colOff>123825</xdr:colOff>
          <xdr:row>113</xdr:row>
          <xdr:rowOff>104775</xdr:rowOff>
        </xdr:to>
        <xdr:sp macro="" textlink="">
          <xdr:nvSpPr>
            <xdr:cNvPr id="26640" name="チェック 58" hidden="1">
              <a:extLst>
                <a:ext uri="{63B3BB69-23CF-44E3-9099-C40C66FF867C}">
                  <a14:compatExt spid="_x0000_s26640"/>
                </a:ext>
                <a:ext uri="{FF2B5EF4-FFF2-40B4-BE49-F238E27FC236}">
                  <a16:creationId xmlns:a16="http://schemas.microsoft.com/office/drawing/2014/main" id="{00000000-0008-0000-0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121</xdr:row>
          <xdr:rowOff>0</xdr:rowOff>
        </xdr:from>
        <xdr:to>
          <xdr:col>53</xdr:col>
          <xdr:colOff>123825</xdr:colOff>
          <xdr:row>122</xdr:row>
          <xdr:rowOff>0</xdr:rowOff>
        </xdr:to>
        <xdr:sp macro="" textlink="">
          <xdr:nvSpPr>
            <xdr:cNvPr id="26641" name="チェック 58" hidden="1">
              <a:extLst>
                <a:ext uri="{63B3BB69-23CF-44E3-9099-C40C66FF867C}">
                  <a14:compatExt spid="_x0000_s26641"/>
                </a:ext>
                <a:ext uri="{FF2B5EF4-FFF2-40B4-BE49-F238E27FC236}">
                  <a16:creationId xmlns:a16="http://schemas.microsoft.com/office/drawing/2014/main" id="{00000000-0008-0000-0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121</xdr:row>
          <xdr:rowOff>95250</xdr:rowOff>
        </xdr:from>
        <xdr:to>
          <xdr:col>53</xdr:col>
          <xdr:colOff>123825</xdr:colOff>
          <xdr:row>122</xdr:row>
          <xdr:rowOff>104775</xdr:rowOff>
        </xdr:to>
        <xdr:sp macro="" textlink="">
          <xdr:nvSpPr>
            <xdr:cNvPr id="26642" name="チェック 58" hidden="1">
              <a:extLst>
                <a:ext uri="{63B3BB69-23CF-44E3-9099-C40C66FF867C}">
                  <a14:compatExt spid="_x0000_s26642"/>
                </a:ext>
                <a:ext uri="{FF2B5EF4-FFF2-40B4-BE49-F238E27FC236}">
                  <a16:creationId xmlns:a16="http://schemas.microsoft.com/office/drawing/2014/main" id="{00000000-0008-0000-00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86</xdr:row>
          <xdr:rowOff>95250</xdr:rowOff>
        </xdr:from>
        <xdr:to>
          <xdr:col>53</xdr:col>
          <xdr:colOff>123825</xdr:colOff>
          <xdr:row>87</xdr:row>
          <xdr:rowOff>104775</xdr:rowOff>
        </xdr:to>
        <xdr:sp macro="" textlink="">
          <xdr:nvSpPr>
            <xdr:cNvPr id="26644" name="チェック 58" hidden="1">
              <a:extLst>
                <a:ext uri="{63B3BB69-23CF-44E3-9099-C40C66FF867C}">
                  <a14:compatExt spid="_x0000_s26644"/>
                </a:ext>
                <a:ext uri="{FF2B5EF4-FFF2-40B4-BE49-F238E27FC236}">
                  <a16:creationId xmlns:a16="http://schemas.microsoft.com/office/drawing/2014/main" id="{00000000-0008-0000-0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86</xdr:row>
          <xdr:rowOff>95250</xdr:rowOff>
        </xdr:from>
        <xdr:to>
          <xdr:col>53</xdr:col>
          <xdr:colOff>123825</xdr:colOff>
          <xdr:row>87</xdr:row>
          <xdr:rowOff>104775</xdr:rowOff>
        </xdr:to>
        <xdr:sp macro="" textlink="">
          <xdr:nvSpPr>
            <xdr:cNvPr id="26645" name="チェック 58"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110</xdr:row>
          <xdr:rowOff>95250</xdr:rowOff>
        </xdr:from>
        <xdr:to>
          <xdr:col>53</xdr:col>
          <xdr:colOff>123825</xdr:colOff>
          <xdr:row>111</xdr:row>
          <xdr:rowOff>133350</xdr:rowOff>
        </xdr:to>
        <xdr:sp macro="" textlink="">
          <xdr:nvSpPr>
            <xdr:cNvPr id="26646" name="チェック 58" hidden="1">
              <a:extLst>
                <a:ext uri="{63B3BB69-23CF-44E3-9099-C40C66FF867C}">
                  <a14:compatExt spid="_x0000_s26646"/>
                </a:ext>
                <a:ext uri="{FF2B5EF4-FFF2-40B4-BE49-F238E27FC236}">
                  <a16:creationId xmlns:a16="http://schemas.microsoft.com/office/drawing/2014/main" id="{00000000-0008-0000-0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112</xdr:row>
          <xdr:rowOff>95250</xdr:rowOff>
        </xdr:from>
        <xdr:to>
          <xdr:col>53</xdr:col>
          <xdr:colOff>123825</xdr:colOff>
          <xdr:row>113</xdr:row>
          <xdr:rowOff>104775</xdr:rowOff>
        </xdr:to>
        <xdr:sp macro="" textlink="">
          <xdr:nvSpPr>
            <xdr:cNvPr id="26647" name="チェック 58"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112</xdr:row>
          <xdr:rowOff>95250</xdr:rowOff>
        </xdr:from>
        <xdr:to>
          <xdr:col>53</xdr:col>
          <xdr:colOff>123825</xdr:colOff>
          <xdr:row>113</xdr:row>
          <xdr:rowOff>104775</xdr:rowOff>
        </xdr:to>
        <xdr:sp macro="" textlink="">
          <xdr:nvSpPr>
            <xdr:cNvPr id="26648" name="チェック 58"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86</xdr:row>
          <xdr:rowOff>95250</xdr:rowOff>
        </xdr:from>
        <xdr:to>
          <xdr:col>53</xdr:col>
          <xdr:colOff>123825</xdr:colOff>
          <xdr:row>87</xdr:row>
          <xdr:rowOff>104775</xdr:rowOff>
        </xdr:to>
        <xdr:sp macro="" textlink="">
          <xdr:nvSpPr>
            <xdr:cNvPr id="26649" name="チェック 58"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110</xdr:row>
          <xdr:rowOff>95250</xdr:rowOff>
        </xdr:from>
        <xdr:to>
          <xdr:col>53</xdr:col>
          <xdr:colOff>123825</xdr:colOff>
          <xdr:row>111</xdr:row>
          <xdr:rowOff>133350</xdr:rowOff>
        </xdr:to>
        <xdr:sp macro="" textlink="">
          <xdr:nvSpPr>
            <xdr:cNvPr id="26650" name="チェック 58"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112</xdr:row>
          <xdr:rowOff>95250</xdr:rowOff>
        </xdr:from>
        <xdr:to>
          <xdr:col>53</xdr:col>
          <xdr:colOff>123825</xdr:colOff>
          <xdr:row>113</xdr:row>
          <xdr:rowOff>104775</xdr:rowOff>
        </xdr:to>
        <xdr:sp macro="" textlink="">
          <xdr:nvSpPr>
            <xdr:cNvPr id="26651" name="チェック 58"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86</xdr:row>
          <xdr:rowOff>95250</xdr:rowOff>
        </xdr:from>
        <xdr:to>
          <xdr:col>53</xdr:col>
          <xdr:colOff>123825</xdr:colOff>
          <xdr:row>87</xdr:row>
          <xdr:rowOff>104775</xdr:rowOff>
        </xdr:to>
        <xdr:sp macro="" textlink="">
          <xdr:nvSpPr>
            <xdr:cNvPr id="26652" name="チェック 5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86</xdr:row>
          <xdr:rowOff>95250</xdr:rowOff>
        </xdr:from>
        <xdr:to>
          <xdr:col>53</xdr:col>
          <xdr:colOff>123825</xdr:colOff>
          <xdr:row>87</xdr:row>
          <xdr:rowOff>104775</xdr:rowOff>
        </xdr:to>
        <xdr:sp macro="" textlink="">
          <xdr:nvSpPr>
            <xdr:cNvPr id="26653" name="チェック 58"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110</xdr:row>
          <xdr:rowOff>95250</xdr:rowOff>
        </xdr:from>
        <xdr:to>
          <xdr:col>53</xdr:col>
          <xdr:colOff>123825</xdr:colOff>
          <xdr:row>111</xdr:row>
          <xdr:rowOff>133350</xdr:rowOff>
        </xdr:to>
        <xdr:sp macro="" textlink="">
          <xdr:nvSpPr>
            <xdr:cNvPr id="26654" name="チェック 58" hidden="1">
              <a:extLst>
                <a:ext uri="{63B3BB69-23CF-44E3-9099-C40C66FF867C}">
                  <a14:compatExt spid="_x0000_s26654"/>
                </a:ext>
                <a:ext uri="{FF2B5EF4-FFF2-40B4-BE49-F238E27FC236}">
                  <a16:creationId xmlns:a16="http://schemas.microsoft.com/office/drawing/2014/main" id="{00000000-0008-0000-0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112</xdr:row>
          <xdr:rowOff>95250</xdr:rowOff>
        </xdr:from>
        <xdr:to>
          <xdr:col>53</xdr:col>
          <xdr:colOff>123825</xdr:colOff>
          <xdr:row>113</xdr:row>
          <xdr:rowOff>104775</xdr:rowOff>
        </xdr:to>
        <xdr:sp macro="" textlink="">
          <xdr:nvSpPr>
            <xdr:cNvPr id="26655" name="チェック 58"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112</xdr:row>
          <xdr:rowOff>95250</xdr:rowOff>
        </xdr:from>
        <xdr:to>
          <xdr:col>53</xdr:col>
          <xdr:colOff>123825</xdr:colOff>
          <xdr:row>113</xdr:row>
          <xdr:rowOff>104775</xdr:rowOff>
        </xdr:to>
        <xdr:sp macro="" textlink="">
          <xdr:nvSpPr>
            <xdr:cNvPr id="26656" name="チェック 58" hidden="1">
              <a:extLst>
                <a:ext uri="{63B3BB69-23CF-44E3-9099-C40C66FF867C}">
                  <a14:compatExt spid="_x0000_s26656"/>
                </a:ext>
                <a:ext uri="{FF2B5EF4-FFF2-40B4-BE49-F238E27FC236}">
                  <a16:creationId xmlns:a16="http://schemas.microsoft.com/office/drawing/2014/main" id="{00000000-0008-0000-0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32</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5812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8</xdr:col>
      <xdr:colOff>66675</xdr:colOff>
      <xdr:row>5</xdr:row>
      <xdr:rowOff>28575</xdr:rowOff>
    </xdr:from>
    <xdr:ext cx="3638550" cy="189301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886825" y="142875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33</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770468" y="51491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9</xdr:col>
      <xdr:colOff>200025</xdr:colOff>
      <xdr:row>12</xdr:row>
      <xdr:rowOff>133350</xdr:rowOff>
    </xdr:from>
    <xdr:ext cx="3638550" cy="189301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14500" y="219075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8</xdr:col>
      <xdr:colOff>66675</xdr:colOff>
      <xdr:row>5</xdr:row>
      <xdr:rowOff>28575</xdr:rowOff>
    </xdr:from>
    <xdr:ext cx="3638550" cy="189301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886825" y="142875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32</xdr:col>
      <xdr:colOff>112618</xdr:colOff>
      <xdr:row>2</xdr:row>
      <xdr:rowOff>333935</xdr:rowOff>
    </xdr:from>
    <xdr:ext cx="3638550" cy="1893019"/>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32</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9</xdr:col>
      <xdr:colOff>3857625</xdr:colOff>
      <xdr:row>8</xdr:row>
      <xdr:rowOff>85725</xdr:rowOff>
    </xdr:from>
    <xdr:ext cx="3638550" cy="1893019"/>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4144625" y="213360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32</xdr:col>
      <xdr:colOff>112618</xdr:colOff>
      <xdr:row>2</xdr:row>
      <xdr:rowOff>333935</xdr:rowOff>
    </xdr:from>
    <xdr:ext cx="3638550" cy="1893019"/>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a36fileshare.tksm-lan.local\130336500&#38263;&#23551;&#12356;&#12365;&#12364;&#12356;&#35506;\&#38263;&#26399;&#20445;&#23384;\03%20&#26045;&#35373;&#12469;&#12540;&#12499;&#12473;&#25351;&#23566;&#25285;&#24403;\R5&#20104;&#31639;&#38306;&#20418;\11&#26376;&#35036;&#27491;&#65311;\R5.11%20&#22793;&#26356;(&#38263;&#65291;&#38556;&#20581;)&#20107;&#21209;&#22996;&#35351;&#28310;&#20633;&#12304;&#12503;&#12525;&#12509;&#12540;&#12470;&#12523;&#12305;\&#9679;R051204%20&#38556;&#12364;&#12356;&#12539;&#20581;&#24247;&#12389;&#12367;&#12426;%20&#36861;&#21152;\&#12304;&#38556;&#12364;&#12356;&#20998;&#12305;&#65288;&#27096;&#24335;&#31532;&#65297;&#21495;&#12289;&#21029;&#32025;&#65297;&#65289;&#30003;&#35531;&#26360;&#20860;&#35531;&#27714;&#26360;&#12289;&#30003;&#35531;&#38989;&#19968;&#35239;.xlsx" TargetMode="External"/><Relationship Id="rId1" Type="http://schemas.openxmlformats.org/officeDocument/2006/relationships/externalLinkPath" Target="file:///\\ca36fileshare.tksm-lan.local\130336500&#38263;&#23551;&#12356;&#12365;&#12364;&#12356;&#35506;\&#38263;&#26399;&#20445;&#23384;\03%20&#26045;&#35373;&#12469;&#12540;&#12499;&#12473;&#25351;&#23566;&#25285;&#24403;\R5&#20104;&#31639;&#38306;&#20418;\11&#26376;&#35036;&#27491;&#65311;\R5.11%20&#22793;&#26356;(&#38263;&#65291;&#38556;&#20581;)&#20107;&#21209;&#22996;&#35351;&#28310;&#20633;&#12304;&#12503;&#12525;&#12509;&#12540;&#12470;&#12523;&#12305;\&#9679;R051204%20&#38556;&#12364;&#12356;&#12539;&#20581;&#24247;&#12389;&#12367;&#12426;%20&#36861;&#21152;\&#12304;&#38556;&#12364;&#12356;&#20998;&#12305;&#65288;&#27096;&#24335;&#31532;&#65297;&#21495;&#12289;&#21029;&#32025;&#65297;&#65289;&#30003;&#35531;&#26360;&#20860;&#35531;&#27714;&#26360;&#12289;&#30003;&#35531;&#38989;&#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第１号"/>
      <sheetName val="（別紙1）障がい福祉施設"/>
      <sheetName val="別表"/>
    </sheetNames>
    <sheetDataSet>
      <sheetData sheetId="0"/>
      <sheetData sheetId="1">
        <row r="4">
          <cell r="J4" t="str">
            <v/>
          </cell>
        </row>
      </sheetData>
      <sheetData sheetId="2">
        <row r="4">
          <cell r="B4" t="str">
            <v>特別養護老人ホーム（地域密着型特別養護老人ホームを含む）（定員50人未満）</v>
          </cell>
          <cell r="C4">
            <v>33</v>
          </cell>
        </row>
        <row r="5">
          <cell r="B5" t="str">
            <v>介護老人保健施設（定員50人未満）</v>
          </cell>
          <cell r="C5">
            <v>33</v>
          </cell>
        </row>
        <row r="6">
          <cell r="B6" t="str">
            <v>軽費老人ホーム（定員50人未満）</v>
          </cell>
          <cell r="C6">
            <v>33</v>
          </cell>
        </row>
        <row r="7">
          <cell r="B7" t="str">
            <v>養護老人ホーム（定員50人未満）</v>
          </cell>
          <cell r="C7">
            <v>33</v>
          </cell>
        </row>
        <row r="8">
          <cell r="B8" t="str">
            <v>介護医療院（定員50人未満）</v>
          </cell>
          <cell r="C8">
            <v>33</v>
          </cell>
        </row>
        <row r="9">
          <cell r="B9" t="str">
            <v>特別養護老人ホーム（地域密着型特別養護老人ホームを含む）（定員50人以上100人未満）</v>
          </cell>
          <cell r="C9">
            <v>74</v>
          </cell>
        </row>
        <row r="10">
          <cell r="B10" t="str">
            <v>介護老人保健施設（定員50人以上100人未満）</v>
          </cell>
          <cell r="C10">
            <v>74</v>
          </cell>
        </row>
        <row r="11">
          <cell r="B11" t="str">
            <v>軽費老人ホーム（定員50人以上100人未満）</v>
          </cell>
          <cell r="C11">
            <v>74</v>
          </cell>
        </row>
        <row r="12">
          <cell r="B12" t="str">
            <v>養護老人ホーム（定員50人以上100人未満）</v>
          </cell>
          <cell r="C12">
            <v>74</v>
          </cell>
        </row>
        <row r="13">
          <cell r="B13" t="str">
            <v>介護医療院（定員50人以上100人未満）</v>
          </cell>
          <cell r="C13">
            <v>74</v>
          </cell>
        </row>
        <row r="14">
          <cell r="B14" t="str">
            <v>特別養護老人ホーム（地域密着型特別養護老人ホームを含む）（定員100人以上）</v>
          </cell>
          <cell r="C14">
            <v>115</v>
          </cell>
        </row>
        <row r="15">
          <cell r="B15" t="str">
            <v>介護老人保健施設（定員100人以上）</v>
          </cell>
          <cell r="C15">
            <v>115</v>
          </cell>
        </row>
        <row r="16">
          <cell r="B16" t="str">
            <v>軽費老人ホーム（定員100人以上）</v>
          </cell>
          <cell r="C16">
            <v>115</v>
          </cell>
        </row>
        <row r="17">
          <cell r="B17" t="str">
            <v>養護老人ホーム（定員100人以上）</v>
          </cell>
          <cell r="C17">
            <v>115</v>
          </cell>
        </row>
        <row r="18">
          <cell r="B18" t="str">
            <v>介護医療院（定員100人以上）</v>
          </cell>
          <cell r="C18">
            <v>115</v>
          </cell>
        </row>
        <row r="19">
          <cell r="B19" t="str">
            <v>認知症対応型共同生活介護事業所</v>
          </cell>
          <cell r="C19">
            <v>28</v>
          </cell>
        </row>
        <row r="20">
          <cell r="B20" t="str">
            <v>短期入所生活介護事業所（単独型）</v>
          </cell>
          <cell r="C20">
            <v>28</v>
          </cell>
        </row>
        <row r="21">
          <cell r="B21" t="str">
            <v>生活支援ハウス</v>
          </cell>
          <cell r="C21">
            <v>28</v>
          </cell>
        </row>
        <row r="22">
          <cell r="B22" t="str">
            <v>有料老人ホーム</v>
          </cell>
          <cell r="C22">
            <v>28</v>
          </cell>
        </row>
        <row r="23">
          <cell r="B23" t="str">
            <v>サービス付き高齢者向け住宅</v>
          </cell>
          <cell r="C23">
            <v>28</v>
          </cell>
        </row>
        <row r="24">
          <cell r="B24" t="str">
            <v>通所介護事業所</v>
          </cell>
          <cell r="C24">
            <v>15</v>
          </cell>
        </row>
        <row r="25">
          <cell r="B25" t="str">
            <v>地域密着型通所介護事業所</v>
          </cell>
          <cell r="C25">
            <v>15</v>
          </cell>
        </row>
        <row r="26">
          <cell r="B26" t="str">
            <v>療養通所介護事業所</v>
          </cell>
          <cell r="C26">
            <v>15</v>
          </cell>
        </row>
        <row r="27">
          <cell r="B27" t="str">
            <v>認知症対応型通所介護事業所</v>
          </cell>
          <cell r="C27">
            <v>15</v>
          </cell>
        </row>
        <row r="28">
          <cell r="B28" t="str">
            <v>通所リハビリテーション事業所</v>
          </cell>
          <cell r="C28">
            <v>15</v>
          </cell>
        </row>
        <row r="29">
          <cell r="B29" t="str">
            <v>小規模多機能型居宅介護事業所</v>
          </cell>
          <cell r="C29">
            <v>15</v>
          </cell>
        </row>
        <row r="30">
          <cell r="B30" t="str">
            <v>看護小規模多機能型居宅介護事業所</v>
          </cell>
          <cell r="C30">
            <v>15</v>
          </cell>
        </row>
        <row r="31">
          <cell r="B31" t="str">
            <v>訪問介護事業所</v>
          </cell>
          <cell r="C31">
            <v>8</v>
          </cell>
        </row>
        <row r="32">
          <cell r="B32" t="str">
            <v>訪問入浴介護事業所</v>
          </cell>
          <cell r="C32">
            <v>8</v>
          </cell>
        </row>
        <row r="33">
          <cell r="B33" t="str">
            <v>訪問看護事業所</v>
          </cell>
          <cell r="C33">
            <v>8</v>
          </cell>
        </row>
        <row r="34">
          <cell r="B34" t="str">
            <v>訪問リハビリテーション事業所</v>
          </cell>
          <cell r="C34">
            <v>8</v>
          </cell>
        </row>
        <row r="35">
          <cell r="B35" t="str">
            <v>定期巡回・随時対応型訪問介護看護事業所</v>
          </cell>
          <cell r="C35">
            <v>8</v>
          </cell>
        </row>
        <row r="36">
          <cell r="B36" t="str">
            <v>夜間対応型訪問介護事業所</v>
          </cell>
          <cell r="C36">
            <v>8</v>
          </cell>
        </row>
        <row r="37">
          <cell r="B37" t="str">
            <v>居宅介護支援事業所</v>
          </cell>
          <cell r="C37">
            <v>8</v>
          </cell>
        </row>
        <row r="38">
          <cell r="B38" t="str">
            <v>福祉用具貸与事業所</v>
          </cell>
          <cell r="C38">
            <v>8</v>
          </cell>
        </row>
        <row r="39">
          <cell r="B39" t="str">
            <v>施設入所支援（定員50人未満）</v>
          </cell>
          <cell r="C39">
            <v>45</v>
          </cell>
        </row>
        <row r="40">
          <cell r="B40" t="str">
            <v>福祉型障がい児入所施設（定員50人未満）</v>
          </cell>
          <cell r="C40">
            <v>45</v>
          </cell>
        </row>
        <row r="41">
          <cell r="B41" t="str">
            <v>施設入所支援（定員50人以上100人未満）</v>
          </cell>
          <cell r="C41">
            <v>75</v>
          </cell>
        </row>
        <row r="42">
          <cell r="B42" t="str">
            <v>福祉型障がい児入所施設（定員50人以上100人未満）</v>
          </cell>
          <cell r="C42">
            <v>75</v>
          </cell>
        </row>
        <row r="43">
          <cell r="B43" t="str">
            <v>施設入所支援（定員100人以上）</v>
          </cell>
          <cell r="C43">
            <v>135</v>
          </cell>
        </row>
        <row r="44">
          <cell r="B44" t="str">
            <v>福祉型障がい児入所施設（定員100人以上）</v>
          </cell>
          <cell r="C44">
            <v>135</v>
          </cell>
        </row>
        <row r="45">
          <cell r="B45" t="str">
            <v>短期入所</v>
          </cell>
          <cell r="C45">
            <v>14.8</v>
          </cell>
        </row>
        <row r="46">
          <cell r="B46" t="str">
            <v>共同生活援助</v>
          </cell>
          <cell r="C46">
            <v>15.8</v>
          </cell>
        </row>
        <row r="47">
          <cell r="B47" t="str">
            <v>宿泊型自立訓練</v>
          </cell>
          <cell r="C47">
            <v>30</v>
          </cell>
        </row>
        <row r="48">
          <cell r="B48" t="str">
            <v>生活介護</v>
          </cell>
          <cell r="C48">
            <v>14.8</v>
          </cell>
        </row>
        <row r="49">
          <cell r="B49" t="str">
            <v>就労継続支援A型</v>
          </cell>
          <cell r="C49">
            <v>14.8</v>
          </cell>
        </row>
        <row r="50">
          <cell r="B50" t="str">
            <v>就労継続支援B型</v>
          </cell>
          <cell r="C50">
            <v>14.8</v>
          </cell>
        </row>
        <row r="51">
          <cell r="B51" t="str">
            <v>地域活動支援センター</v>
          </cell>
          <cell r="C51">
            <v>14.8</v>
          </cell>
        </row>
        <row r="52">
          <cell r="B52" t="str">
            <v>小規模作業所</v>
          </cell>
          <cell r="C52">
            <v>14.8</v>
          </cell>
        </row>
        <row r="53">
          <cell r="B53" t="str">
            <v>児童発達支援</v>
          </cell>
          <cell r="C53">
            <v>12</v>
          </cell>
        </row>
        <row r="54">
          <cell r="B54" t="str">
            <v>放課後等デイサービス</v>
          </cell>
          <cell r="C54">
            <v>12</v>
          </cell>
        </row>
        <row r="55">
          <cell r="B55" t="str">
            <v>訪問系障がい福祉サービス</v>
          </cell>
          <cell r="C55">
            <v>8</v>
          </cell>
        </row>
        <row r="56">
          <cell r="B56" t="str">
            <v>保育所等訪問支援</v>
          </cell>
          <cell r="C56">
            <v>8</v>
          </cell>
        </row>
        <row r="57">
          <cell r="B57" t="str">
            <v>相談支援事業所</v>
          </cell>
          <cell r="C57">
            <v>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AS133"/>
  <sheetViews>
    <sheetView showGridLines="0" tabSelected="1" view="pageBreakPreview" zoomScale="85" zoomScaleNormal="120" zoomScaleSheetLayoutView="85" zoomScalePageLayoutView="130" workbookViewId="0">
      <selection activeCell="E14" sqref="E14:AC14"/>
    </sheetView>
  </sheetViews>
  <sheetFormatPr defaultColWidth="2.25" defaultRowHeight="12"/>
  <cols>
    <col min="1" max="1" width="3.5" style="2" customWidth="1"/>
    <col min="2" max="20" width="3.375" style="2" customWidth="1"/>
    <col min="21" max="29" width="2.25" style="2"/>
    <col min="30" max="30" width="6.375" style="198" customWidth="1"/>
    <col min="31" max="45" width="2.25" style="198"/>
    <col min="46" max="16384" width="2.25" style="2"/>
  </cols>
  <sheetData>
    <row r="1" spans="1:39" ht="13.5" customHeight="1">
      <c r="A1" s="1" t="s">
        <v>34</v>
      </c>
      <c r="B1" s="1"/>
      <c r="D1" s="3"/>
      <c r="E1" s="3"/>
    </row>
    <row r="2" spans="1:39" ht="8.25" customHeight="1">
      <c r="B2" s="1"/>
      <c r="D2" s="3"/>
      <c r="E2" s="3"/>
    </row>
    <row r="3" spans="1:39" ht="18" customHeight="1">
      <c r="A3" s="379" t="s">
        <v>233</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row>
    <row r="4" spans="1:39" ht="18" customHeight="1">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row>
    <row r="5" spans="1:39" ht="8.25" customHeight="1">
      <c r="B5" s="3"/>
      <c r="C5" s="3"/>
      <c r="D5" s="3"/>
      <c r="E5" s="3"/>
      <c r="F5" s="3"/>
      <c r="G5" s="3"/>
      <c r="H5" s="3"/>
      <c r="I5" s="3"/>
      <c r="J5" s="3"/>
      <c r="K5" s="3"/>
      <c r="L5" s="3"/>
      <c r="M5" s="3"/>
      <c r="N5" s="3"/>
      <c r="O5" s="3"/>
      <c r="P5" s="3"/>
      <c r="Q5" s="3"/>
      <c r="R5" s="3"/>
      <c r="S5" s="3"/>
      <c r="T5" s="3"/>
      <c r="U5" s="3"/>
      <c r="V5" s="3"/>
      <c r="W5" s="3"/>
      <c r="X5" s="3"/>
      <c r="Y5" s="3"/>
      <c r="Z5" s="3"/>
      <c r="AA5" s="3"/>
      <c r="AB5" s="3"/>
      <c r="AC5" s="3"/>
      <c r="AD5" s="199"/>
      <c r="AE5" s="199"/>
      <c r="AF5" s="199"/>
      <c r="AG5" s="199"/>
      <c r="AH5" s="199"/>
      <c r="AI5" s="199"/>
      <c r="AJ5" s="199"/>
      <c r="AK5" s="199"/>
      <c r="AL5" s="199"/>
      <c r="AM5" s="199"/>
    </row>
    <row r="6" spans="1:39">
      <c r="D6" s="3"/>
      <c r="E6" s="3"/>
      <c r="T6" s="4" t="s">
        <v>27</v>
      </c>
      <c r="U6" s="387"/>
      <c r="V6" s="387"/>
      <c r="W6" s="3" t="s">
        <v>3</v>
      </c>
      <c r="X6" s="387"/>
      <c r="Y6" s="387"/>
      <c r="Z6" s="3" t="s">
        <v>2</v>
      </c>
      <c r="AA6" s="387"/>
      <c r="AB6" s="387"/>
      <c r="AC6" s="3" t="s">
        <v>1</v>
      </c>
    </row>
    <row r="7" spans="1:39" ht="18" customHeight="1">
      <c r="B7" s="380" t="s">
        <v>33</v>
      </c>
      <c r="C7" s="380"/>
      <c r="D7" s="380"/>
      <c r="E7" s="380"/>
      <c r="F7" s="380"/>
      <c r="G7" s="380"/>
      <c r="H7" s="380"/>
      <c r="J7" s="2" t="s">
        <v>0</v>
      </c>
    </row>
    <row r="8" spans="1:39" ht="8.25" customHeight="1">
      <c r="D8" s="3"/>
      <c r="E8" s="3"/>
    </row>
    <row r="9" spans="1:39">
      <c r="B9" s="2" t="s">
        <v>166</v>
      </c>
      <c r="D9" s="3"/>
      <c r="E9" s="3"/>
    </row>
    <row r="10" spans="1:39" ht="11.25" customHeight="1" thickBot="1">
      <c r="D10" s="3"/>
      <c r="E10" s="3"/>
    </row>
    <row r="11" spans="1:39" ht="13.5" customHeight="1">
      <c r="A11" s="384" t="s">
        <v>20</v>
      </c>
      <c r="B11" s="396" t="s">
        <v>4</v>
      </c>
      <c r="C11" s="397"/>
      <c r="D11" s="397"/>
      <c r="E11" s="466"/>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8"/>
    </row>
    <row r="12" spans="1:39" ht="32.25" customHeight="1">
      <c r="A12" s="385"/>
      <c r="B12" s="381" t="s">
        <v>5</v>
      </c>
      <c r="C12" s="381"/>
      <c r="D12" s="381"/>
      <c r="E12" s="469"/>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1"/>
    </row>
    <row r="13" spans="1:39" ht="13.5" customHeight="1">
      <c r="A13" s="385"/>
      <c r="B13" s="388" t="s">
        <v>21</v>
      </c>
      <c r="C13" s="388"/>
      <c r="D13" s="389"/>
      <c r="E13" s="5" t="s">
        <v>6</v>
      </c>
      <c r="F13" s="5"/>
      <c r="G13" s="5"/>
      <c r="H13" s="383"/>
      <c r="I13" s="383"/>
      <c r="J13" s="5" t="s">
        <v>7</v>
      </c>
      <c r="K13" s="383"/>
      <c r="L13" s="383"/>
      <c r="M13" s="383"/>
      <c r="N13" s="5" t="s">
        <v>8</v>
      </c>
      <c r="O13" s="5"/>
      <c r="P13" s="5"/>
      <c r="Q13" s="5"/>
      <c r="R13" s="5"/>
      <c r="S13" s="5"/>
      <c r="T13" s="5"/>
      <c r="U13" s="5"/>
      <c r="V13" s="5"/>
      <c r="W13" s="5"/>
      <c r="X13" s="5"/>
      <c r="Y13" s="5"/>
      <c r="Z13" s="5"/>
      <c r="AA13" s="5"/>
      <c r="AB13" s="5"/>
      <c r="AC13" s="6"/>
    </row>
    <row r="14" spans="1:39" ht="33" customHeight="1">
      <c r="A14" s="385"/>
      <c r="B14" s="381"/>
      <c r="C14" s="381"/>
      <c r="D14" s="390"/>
      <c r="E14" s="472"/>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4"/>
    </row>
    <row r="15" spans="1:39" ht="26.25" customHeight="1">
      <c r="A15" s="385"/>
      <c r="B15" s="349" t="s">
        <v>9</v>
      </c>
      <c r="C15" s="349"/>
      <c r="D15" s="349"/>
      <c r="E15" s="381"/>
      <c r="F15" s="381"/>
      <c r="G15" s="381"/>
      <c r="H15" s="381"/>
      <c r="I15" s="391"/>
      <c r="J15" s="382" t="s">
        <v>10</v>
      </c>
      <c r="K15" s="381"/>
      <c r="L15" s="381"/>
      <c r="M15" s="340"/>
      <c r="N15" s="340"/>
      <c r="O15" s="340"/>
      <c r="P15" s="340"/>
      <c r="Q15" s="341"/>
      <c r="R15" s="382" t="s">
        <v>22</v>
      </c>
      <c r="S15" s="381"/>
      <c r="T15" s="381"/>
      <c r="U15" s="473"/>
      <c r="V15" s="473"/>
      <c r="W15" s="473"/>
      <c r="X15" s="473"/>
      <c r="Y15" s="473"/>
      <c r="Z15" s="473"/>
      <c r="AA15" s="473"/>
      <c r="AB15" s="473"/>
      <c r="AC15" s="474"/>
    </row>
    <row r="16" spans="1:39" ht="26.25" customHeight="1">
      <c r="A16" s="385"/>
      <c r="B16" s="349" t="s">
        <v>11</v>
      </c>
      <c r="C16" s="349"/>
      <c r="D16" s="349"/>
      <c r="E16" s="349"/>
      <c r="F16" s="349"/>
      <c r="G16" s="349"/>
      <c r="H16" s="349"/>
      <c r="I16" s="392"/>
      <c r="J16" s="348" t="s">
        <v>12</v>
      </c>
      <c r="K16" s="349"/>
      <c r="L16" s="349"/>
      <c r="M16" s="363"/>
      <c r="N16" s="363"/>
      <c r="O16" s="363"/>
      <c r="P16" s="363"/>
      <c r="Q16" s="364"/>
      <c r="R16" s="348" t="s">
        <v>13</v>
      </c>
      <c r="S16" s="349"/>
      <c r="T16" s="349"/>
      <c r="U16" s="475"/>
      <c r="V16" s="475"/>
      <c r="W16" s="475"/>
      <c r="X16" s="475"/>
      <c r="Y16" s="475"/>
      <c r="Z16" s="475"/>
      <c r="AA16" s="475"/>
      <c r="AB16" s="475"/>
      <c r="AC16" s="476"/>
    </row>
    <row r="17" spans="1:39" ht="26.25" customHeight="1" thickBot="1">
      <c r="A17" s="386"/>
      <c r="B17" s="362" t="s">
        <v>14</v>
      </c>
      <c r="C17" s="362"/>
      <c r="D17" s="362"/>
      <c r="E17" s="362"/>
      <c r="F17" s="362"/>
      <c r="G17" s="362"/>
      <c r="H17" s="362"/>
      <c r="I17" s="393"/>
      <c r="J17" s="361" t="s">
        <v>12</v>
      </c>
      <c r="K17" s="362"/>
      <c r="L17" s="362"/>
      <c r="M17" s="394"/>
      <c r="N17" s="394"/>
      <c r="O17" s="394"/>
      <c r="P17" s="394"/>
      <c r="Q17" s="395"/>
      <c r="R17" s="346" t="s">
        <v>13</v>
      </c>
      <c r="S17" s="347"/>
      <c r="T17" s="347"/>
      <c r="U17" s="477"/>
      <c r="V17" s="477"/>
      <c r="W17" s="477"/>
      <c r="X17" s="477"/>
      <c r="Y17" s="477"/>
      <c r="Z17" s="477"/>
      <c r="AA17" s="477"/>
      <c r="AB17" s="477"/>
      <c r="AC17" s="478"/>
    </row>
    <row r="18" spans="1:39" ht="18.75" customHeight="1">
      <c r="B18" s="7"/>
      <c r="D18" s="3"/>
      <c r="E18" s="3"/>
    </row>
    <row r="19" spans="1:39" ht="18" customHeight="1" thickBot="1">
      <c r="B19" s="2" t="s">
        <v>19</v>
      </c>
      <c r="H19" s="8"/>
      <c r="AC19" s="126" t="s">
        <v>211</v>
      </c>
    </row>
    <row r="20" spans="1:39" ht="21.75" customHeight="1" thickBot="1">
      <c r="A20" s="227" t="s">
        <v>119</v>
      </c>
      <c r="B20" s="228"/>
      <c r="C20" s="228"/>
      <c r="D20" s="228"/>
      <c r="E20" s="228"/>
      <c r="F20" s="228"/>
      <c r="G20" s="228"/>
      <c r="H20" s="228"/>
      <c r="I20" s="228"/>
      <c r="J20" s="228"/>
      <c r="K20" s="228"/>
      <c r="L20" s="228"/>
      <c r="M20" s="228"/>
      <c r="N20" s="228"/>
      <c r="O20" s="228"/>
      <c r="P20" s="228"/>
      <c r="Q20" s="228"/>
      <c r="R20" s="228"/>
      <c r="S20" s="228"/>
      <c r="T20" s="229"/>
      <c r="U20" s="368" t="s">
        <v>23</v>
      </c>
      <c r="V20" s="369"/>
      <c r="W20" s="369"/>
      <c r="X20" s="370"/>
      <c r="Y20" s="366" t="s">
        <v>15</v>
      </c>
      <c r="Z20" s="366"/>
      <c r="AA20" s="366"/>
      <c r="AB20" s="366"/>
      <c r="AC20" s="367"/>
      <c r="AD20" s="371"/>
      <c r="AE20" s="371"/>
      <c r="AF20" s="371"/>
      <c r="AG20" s="371"/>
      <c r="AH20" s="365"/>
      <c r="AI20" s="365"/>
      <c r="AJ20" s="365"/>
      <c r="AK20" s="365"/>
      <c r="AL20" s="365"/>
      <c r="AM20" s="365"/>
    </row>
    <row r="21" spans="1:39" ht="17.25" customHeight="1">
      <c r="A21" s="70"/>
      <c r="B21" s="398" t="s">
        <v>35</v>
      </c>
      <c r="C21" s="22" t="s">
        <v>216</v>
      </c>
      <c r="D21" s="20"/>
      <c r="E21" s="18"/>
      <c r="F21" s="18"/>
      <c r="G21" s="18"/>
      <c r="H21" s="18"/>
      <c r="I21" s="18"/>
      <c r="J21" s="18"/>
      <c r="K21" s="18"/>
      <c r="L21" s="18"/>
      <c r="M21" s="18"/>
      <c r="N21" s="18"/>
      <c r="O21" s="18"/>
      <c r="P21" s="18"/>
      <c r="Q21" s="18"/>
      <c r="R21" s="18"/>
      <c r="S21" s="18"/>
      <c r="T21" s="9"/>
      <c r="U21" s="342"/>
      <c r="V21" s="343"/>
      <c r="W21" s="344"/>
      <c r="X21" s="345"/>
      <c r="Y21" s="89"/>
      <c r="Z21" s="90"/>
      <c r="AA21" s="90"/>
      <c r="AB21" s="90"/>
      <c r="AC21" s="91"/>
      <c r="AD21" s="378"/>
      <c r="AE21" s="378"/>
      <c r="AF21" s="376"/>
      <c r="AG21" s="376"/>
      <c r="AH21" s="378"/>
      <c r="AI21" s="378"/>
      <c r="AJ21" s="378"/>
      <c r="AK21" s="378"/>
      <c r="AL21" s="202"/>
      <c r="AM21" s="202"/>
    </row>
    <row r="22" spans="1:39" ht="17.25" customHeight="1">
      <c r="A22" s="70"/>
      <c r="B22" s="399"/>
      <c r="C22" s="16">
        <v>1</v>
      </c>
      <c r="D22" s="21" t="s">
        <v>38</v>
      </c>
      <c r="E22" s="18"/>
      <c r="F22" s="18"/>
      <c r="G22" s="18"/>
      <c r="H22" s="18"/>
      <c r="I22" s="18"/>
      <c r="J22" s="18"/>
      <c r="K22" s="18"/>
      <c r="L22" s="18"/>
      <c r="M22" s="18"/>
      <c r="N22" s="18"/>
      <c r="O22" s="18"/>
      <c r="P22" s="18"/>
      <c r="Q22" s="18"/>
      <c r="R22" s="18"/>
      <c r="S22" s="18"/>
      <c r="T22" s="9"/>
      <c r="U22" s="324">
        <f>COUNTIF('(別紙1)高齢'!$J$4:$J$53,様式第１号!AD22)</f>
        <v>0</v>
      </c>
      <c r="V22" s="325"/>
      <c r="W22" s="332" t="s">
        <v>16</v>
      </c>
      <c r="X22" s="333"/>
      <c r="Y22" s="334">
        <f>U22*33</f>
        <v>0</v>
      </c>
      <c r="Z22" s="335"/>
      <c r="AA22" s="335"/>
      <c r="AB22" s="92" t="s">
        <v>43</v>
      </c>
      <c r="AC22" s="93" t="s">
        <v>32</v>
      </c>
      <c r="AD22" s="203" t="str">
        <f>$C$21&amp;D22</f>
        <v>介護老人福祉施設（地域密着型介護老人福祉施設を含む）（定員50人未満）</v>
      </c>
      <c r="AE22" s="203"/>
      <c r="AF22" s="201"/>
      <c r="AG22" s="201"/>
      <c r="AH22" s="200"/>
      <c r="AI22" s="200"/>
      <c r="AJ22" s="200"/>
      <c r="AK22" s="200"/>
      <c r="AL22" s="202"/>
      <c r="AM22" s="202"/>
    </row>
    <row r="23" spans="1:39" ht="17.25" customHeight="1">
      <c r="A23" s="70"/>
      <c r="B23" s="399"/>
      <c r="C23" s="19">
        <v>2</v>
      </c>
      <c r="D23" s="24" t="s">
        <v>39</v>
      </c>
      <c r="E23" s="18"/>
      <c r="F23" s="18"/>
      <c r="G23" s="18"/>
      <c r="H23" s="18"/>
      <c r="I23" s="18"/>
      <c r="J23" s="18"/>
      <c r="K23" s="18"/>
      <c r="L23" s="18"/>
      <c r="M23" s="18"/>
      <c r="N23" s="18"/>
      <c r="O23" s="18"/>
      <c r="P23" s="18"/>
      <c r="Q23" s="18"/>
      <c r="R23" s="18"/>
      <c r="S23" s="18"/>
      <c r="T23" s="11"/>
      <c r="U23" s="324">
        <f>COUNTIF('(別紙1)高齢'!$J$4:$J$53,様式第１号!AD23)</f>
        <v>0</v>
      </c>
      <c r="V23" s="325"/>
      <c r="W23" s="332" t="s">
        <v>16</v>
      </c>
      <c r="X23" s="333"/>
      <c r="Y23" s="334">
        <f>U23*74</f>
        <v>0</v>
      </c>
      <c r="Z23" s="335"/>
      <c r="AA23" s="335"/>
      <c r="AB23" s="92" t="s">
        <v>43</v>
      </c>
      <c r="AC23" s="93" t="s">
        <v>32</v>
      </c>
      <c r="AD23" s="203" t="str">
        <f>$C$21&amp;D23</f>
        <v>介護老人福祉施設（地域密着型介護老人福祉施設を含む）（定員50人以上100人未満）</v>
      </c>
      <c r="AE23" s="203"/>
      <c r="AF23" s="204"/>
      <c r="AG23" s="204"/>
      <c r="AL23" s="205"/>
      <c r="AM23" s="205"/>
    </row>
    <row r="24" spans="1:39" ht="17.25" customHeight="1">
      <c r="A24" s="70"/>
      <c r="B24" s="399"/>
      <c r="C24" s="19">
        <v>3</v>
      </c>
      <c r="D24" s="25" t="s">
        <v>75</v>
      </c>
      <c r="E24" s="18"/>
      <c r="F24" s="18"/>
      <c r="G24" s="18"/>
      <c r="H24" s="18"/>
      <c r="I24" s="18"/>
      <c r="J24" s="18"/>
      <c r="K24" s="18"/>
      <c r="L24" s="18"/>
      <c r="M24" s="18"/>
      <c r="N24" s="18"/>
      <c r="O24" s="18"/>
      <c r="P24" s="18"/>
      <c r="Q24" s="18"/>
      <c r="R24" s="18"/>
      <c r="S24" s="18"/>
      <c r="T24" s="9"/>
      <c r="U24" s="324">
        <f>COUNTIF('(別紙1)高齢'!$J$4:$J$53,様式第１号!AD24)</f>
        <v>0</v>
      </c>
      <c r="V24" s="325"/>
      <c r="W24" s="332" t="s">
        <v>16</v>
      </c>
      <c r="X24" s="333"/>
      <c r="Y24" s="334">
        <f>U24*115</f>
        <v>0</v>
      </c>
      <c r="Z24" s="335"/>
      <c r="AA24" s="335"/>
      <c r="AB24" s="92" t="s">
        <v>43</v>
      </c>
      <c r="AC24" s="93" t="s">
        <v>32</v>
      </c>
      <c r="AD24" s="203" t="str">
        <f>$C$21&amp;D24</f>
        <v>介護老人福祉施設（地域密着型介護老人福祉施設を含む）（定員100人以上）</v>
      </c>
      <c r="AE24" s="203"/>
      <c r="AF24" s="204"/>
      <c r="AG24" s="204"/>
      <c r="AL24" s="205"/>
      <c r="AM24" s="205"/>
    </row>
    <row r="25" spans="1:39" ht="17.25" customHeight="1">
      <c r="A25" s="70"/>
      <c r="B25" s="399"/>
      <c r="C25" s="14" t="s">
        <v>29</v>
      </c>
      <c r="D25" s="15"/>
      <c r="E25" s="15"/>
      <c r="F25" s="15"/>
      <c r="G25" s="15"/>
      <c r="H25" s="15"/>
      <c r="I25" s="15"/>
      <c r="J25" s="15"/>
      <c r="K25" s="15"/>
      <c r="L25" s="15"/>
      <c r="M25" s="15"/>
      <c r="N25" s="15"/>
      <c r="O25" s="15"/>
      <c r="P25" s="15"/>
      <c r="Q25" s="15"/>
      <c r="R25" s="15"/>
      <c r="S25" s="15"/>
      <c r="T25" s="10"/>
      <c r="U25" s="324"/>
      <c r="V25" s="325"/>
      <c r="W25" s="332"/>
      <c r="X25" s="333"/>
      <c r="Y25" s="94"/>
      <c r="Z25" s="95"/>
      <c r="AA25" s="95"/>
      <c r="AB25" s="92"/>
      <c r="AC25" s="93"/>
      <c r="AD25" s="377"/>
      <c r="AE25" s="377"/>
      <c r="AF25" s="375"/>
      <c r="AG25" s="375"/>
      <c r="AH25" s="374"/>
      <c r="AI25" s="374"/>
      <c r="AJ25" s="374"/>
      <c r="AK25" s="374"/>
      <c r="AL25" s="205"/>
      <c r="AM25" s="205"/>
    </row>
    <row r="26" spans="1:39" ht="17.25" customHeight="1">
      <c r="A26" s="70"/>
      <c r="B26" s="399"/>
      <c r="C26" s="23">
        <v>4</v>
      </c>
      <c r="D26" s="21" t="s">
        <v>38</v>
      </c>
      <c r="E26" s="15"/>
      <c r="F26" s="15"/>
      <c r="G26" s="15"/>
      <c r="H26" s="15"/>
      <c r="I26" s="15"/>
      <c r="J26" s="15"/>
      <c r="K26" s="15"/>
      <c r="L26" s="15"/>
      <c r="M26" s="15"/>
      <c r="N26" s="15"/>
      <c r="O26" s="15"/>
      <c r="P26" s="15"/>
      <c r="Q26" s="15"/>
      <c r="R26" s="15"/>
      <c r="S26" s="15"/>
      <c r="T26" s="10"/>
      <c r="U26" s="324">
        <f>COUNTIF('(別紙1)高齢'!$J$4:$J$53,様式第１号!AD26)</f>
        <v>0</v>
      </c>
      <c r="V26" s="325"/>
      <c r="W26" s="332" t="s">
        <v>16</v>
      </c>
      <c r="X26" s="333"/>
      <c r="Y26" s="334">
        <f>U26*33</f>
        <v>0</v>
      </c>
      <c r="Z26" s="335"/>
      <c r="AA26" s="335"/>
      <c r="AB26" s="92" t="s">
        <v>43</v>
      </c>
      <c r="AC26" s="93" t="s">
        <v>32</v>
      </c>
      <c r="AD26" s="203" t="str">
        <f>$C$25&amp;D26</f>
        <v>介護老人保健施設（定員50人未満）</v>
      </c>
      <c r="AE26" s="203"/>
      <c r="AF26" s="204"/>
      <c r="AG26" s="204"/>
      <c r="AL26" s="205"/>
      <c r="AM26" s="205"/>
    </row>
    <row r="27" spans="1:39" ht="17.25" customHeight="1">
      <c r="A27" s="70"/>
      <c r="B27" s="399"/>
      <c r="C27" s="23">
        <v>5</v>
      </c>
      <c r="D27" s="24" t="s">
        <v>39</v>
      </c>
      <c r="E27" s="15"/>
      <c r="F27" s="15"/>
      <c r="G27" s="15"/>
      <c r="H27" s="15"/>
      <c r="I27" s="15"/>
      <c r="J27" s="15"/>
      <c r="K27" s="15"/>
      <c r="L27" s="15"/>
      <c r="M27" s="15"/>
      <c r="N27" s="15"/>
      <c r="O27" s="15"/>
      <c r="P27" s="15"/>
      <c r="Q27" s="15"/>
      <c r="R27" s="15"/>
      <c r="S27" s="15"/>
      <c r="T27" s="10"/>
      <c r="U27" s="324">
        <f>COUNTIF('(別紙1)高齢'!$J$4:$J$53,様式第１号!AD27)</f>
        <v>0</v>
      </c>
      <c r="V27" s="325"/>
      <c r="W27" s="332" t="s">
        <v>16</v>
      </c>
      <c r="X27" s="333"/>
      <c r="Y27" s="334">
        <f>U27*74</f>
        <v>0</v>
      </c>
      <c r="Z27" s="335"/>
      <c r="AA27" s="335"/>
      <c r="AB27" s="92" t="s">
        <v>43</v>
      </c>
      <c r="AC27" s="93" t="s">
        <v>32</v>
      </c>
      <c r="AD27" s="203" t="str">
        <f>$C$25&amp;D27</f>
        <v>介護老人保健施設（定員50人以上100人未満）</v>
      </c>
      <c r="AE27" s="203"/>
      <c r="AF27" s="204"/>
      <c r="AG27" s="204"/>
      <c r="AL27" s="205"/>
      <c r="AM27" s="205"/>
    </row>
    <row r="28" spans="1:39" ht="17.25" customHeight="1">
      <c r="A28" s="70"/>
      <c r="B28" s="399"/>
      <c r="C28" s="16">
        <v>6</v>
      </c>
      <c r="D28" s="25" t="s">
        <v>40</v>
      </c>
      <c r="E28" s="15"/>
      <c r="F28" s="15"/>
      <c r="G28" s="15"/>
      <c r="H28" s="15"/>
      <c r="I28" s="15"/>
      <c r="J28" s="15"/>
      <c r="K28" s="15"/>
      <c r="L28" s="15"/>
      <c r="M28" s="15"/>
      <c r="N28" s="15"/>
      <c r="O28" s="15"/>
      <c r="P28" s="15"/>
      <c r="Q28" s="15"/>
      <c r="R28" s="15"/>
      <c r="S28" s="15"/>
      <c r="T28" s="10"/>
      <c r="U28" s="324">
        <f>COUNTIF('(別紙1)高齢'!$J$4:$J$53,様式第１号!AD28)</f>
        <v>0</v>
      </c>
      <c r="V28" s="325"/>
      <c r="W28" s="332" t="s">
        <v>16</v>
      </c>
      <c r="X28" s="333"/>
      <c r="Y28" s="334">
        <f>U28*115</f>
        <v>0</v>
      </c>
      <c r="Z28" s="335"/>
      <c r="AA28" s="335"/>
      <c r="AB28" s="92" t="s">
        <v>43</v>
      </c>
      <c r="AC28" s="93" t="s">
        <v>32</v>
      </c>
      <c r="AD28" s="203" t="str">
        <f>$C$25&amp;D28</f>
        <v>介護老人保健施設（定員100人以上）</v>
      </c>
      <c r="AE28" s="203"/>
      <c r="AF28" s="204"/>
      <c r="AG28" s="204"/>
      <c r="AL28" s="205"/>
      <c r="AM28" s="205"/>
    </row>
    <row r="29" spans="1:39" ht="17.25" customHeight="1">
      <c r="A29" s="70"/>
      <c r="B29" s="399"/>
      <c r="C29" s="14" t="s">
        <v>182</v>
      </c>
      <c r="D29" s="15"/>
      <c r="E29" s="15"/>
      <c r="F29" s="15"/>
      <c r="G29" s="15"/>
      <c r="H29" s="15"/>
      <c r="I29" s="15"/>
      <c r="J29" s="15"/>
      <c r="K29" s="15"/>
      <c r="L29" s="15"/>
      <c r="M29" s="15"/>
      <c r="N29" s="15"/>
      <c r="O29" s="15"/>
      <c r="P29" s="15"/>
      <c r="Q29" s="15"/>
      <c r="R29" s="15"/>
      <c r="S29" s="15"/>
      <c r="T29" s="10"/>
      <c r="U29" s="324"/>
      <c r="V29" s="325"/>
      <c r="W29" s="332"/>
      <c r="X29" s="333"/>
      <c r="Y29" s="94"/>
      <c r="Z29" s="95"/>
      <c r="AA29" s="95"/>
      <c r="AB29" s="92"/>
      <c r="AC29" s="93"/>
      <c r="AD29" s="377"/>
      <c r="AE29" s="377"/>
      <c r="AF29" s="375"/>
      <c r="AG29" s="375"/>
      <c r="AH29" s="374"/>
      <c r="AI29" s="374"/>
      <c r="AJ29" s="374"/>
      <c r="AK29" s="374"/>
      <c r="AL29" s="205"/>
      <c r="AM29" s="205"/>
    </row>
    <row r="30" spans="1:39" ht="17.25" customHeight="1">
      <c r="A30" s="70"/>
      <c r="B30" s="399"/>
      <c r="C30" s="23">
        <v>7</v>
      </c>
      <c r="D30" s="21" t="s">
        <v>38</v>
      </c>
      <c r="E30" s="15"/>
      <c r="F30" s="15"/>
      <c r="G30" s="15"/>
      <c r="H30" s="15"/>
      <c r="I30" s="15"/>
      <c r="J30" s="15"/>
      <c r="K30" s="15"/>
      <c r="L30" s="15"/>
      <c r="M30" s="15"/>
      <c r="N30" s="15"/>
      <c r="O30" s="15"/>
      <c r="P30" s="15"/>
      <c r="Q30" s="15"/>
      <c r="R30" s="15"/>
      <c r="S30" s="15"/>
      <c r="T30" s="10"/>
      <c r="U30" s="324">
        <f>COUNTIF('(別紙1)高齢'!$J$4:$J$53,様式第１号!AD30)</f>
        <v>0</v>
      </c>
      <c r="V30" s="325"/>
      <c r="W30" s="332" t="s">
        <v>16</v>
      </c>
      <c r="X30" s="333"/>
      <c r="Y30" s="334">
        <f>U30*33</f>
        <v>0</v>
      </c>
      <c r="Z30" s="335"/>
      <c r="AA30" s="335"/>
      <c r="AB30" s="92" t="s">
        <v>43</v>
      </c>
      <c r="AC30" s="93" t="s">
        <v>32</v>
      </c>
      <c r="AD30" s="203" t="str">
        <f>$C$29&amp;D30</f>
        <v>介護医療院（定員50人未満）</v>
      </c>
      <c r="AE30" s="203"/>
      <c r="AF30" s="204"/>
      <c r="AG30" s="204"/>
      <c r="AL30" s="205"/>
      <c r="AM30" s="205"/>
    </row>
    <row r="31" spans="1:39" ht="17.25" customHeight="1">
      <c r="A31" s="70"/>
      <c r="B31" s="399"/>
      <c r="C31" s="23">
        <v>8</v>
      </c>
      <c r="D31" s="24" t="s">
        <v>39</v>
      </c>
      <c r="E31" s="15"/>
      <c r="F31" s="15"/>
      <c r="G31" s="15"/>
      <c r="H31" s="15"/>
      <c r="I31" s="15"/>
      <c r="J31" s="15"/>
      <c r="K31" s="15"/>
      <c r="L31" s="15"/>
      <c r="M31" s="15"/>
      <c r="N31" s="15"/>
      <c r="O31" s="15"/>
      <c r="P31" s="15"/>
      <c r="Q31" s="15"/>
      <c r="R31" s="15"/>
      <c r="S31" s="15"/>
      <c r="T31" s="10"/>
      <c r="U31" s="324">
        <f>COUNTIF('(別紙1)高齢'!$J$4:$J$53,様式第１号!AD31)</f>
        <v>0</v>
      </c>
      <c r="V31" s="325"/>
      <c r="W31" s="332" t="s">
        <v>16</v>
      </c>
      <c r="X31" s="333"/>
      <c r="Y31" s="334">
        <f>U31*74</f>
        <v>0</v>
      </c>
      <c r="Z31" s="335"/>
      <c r="AA31" s="335"/>
      <c r="AB31" s="92" t="s">
        <v>43</v>
      </c>
      <c r="AC31" s="93" t="s">
        <v>32</v>
      </c>
      <c r="AD31" s="203" t="str">
        <f>$C$29&amp;D31</f>
        <v>介護医療院（定員50人以上100人未満）</v>
      </c>
      <c r="AE31" s="203"/>
      <c r="AF31" s="204"/>
      <c r="AG31" s="204"/>
      <c r="AL31" s="205"/>
      <c r="AM31" s="205"/>
    </row>
    <row r="32" spans="1:39" ht="17.25" customHeight="1">
      <c r="A32" s="70"/>
      <c r="B32" s="399"/>
      <c r="C32" s="16">
        <v>9</v>
      </c>
      <c r="D32" s="25" t="s">
        <v>40</v>
      </c>
      <c r="E32" s="15"/>
      <c r="F32" s="15"/>
      <c r="G32" s="15"/>
      <c r="H32" s="15"/>
      <c r="I32" s="15"/>
      <c r="J32" s="15"/>
      <c r="K32" s="15"/>
      <c r="L32" s="15"/>
      <c r="M32" s="15"/>
      <c r="N32" s="15"/>
      <c r="O32" s="15"/>
      <c r="P32" s="15"/>
      <c r="Q32" s="15"/>
      <c r="R32" s="15"/>
      <c r="S32" s="15"/>
      <c r="T32" s="10"/>
      <c r="U32" s="324">
        <f>COUNTIF('(別紙1)高齢'!$J$4:$J$53,様式第１号!AD32)</f>
        <v>0</v>
      </c>
      <c r="V32" s="325"/>
      <c r="W32" s="332" t="s">
        <v>16</v>
      </c>
      <c r="X32" s="333"/>
      <c r="Y32" s="334">
        <f>U32*115</f>
        <v>0</v>
      </c>
      <c r="Z32" s="335"/>
      <c r="AA32" s="335"/>
      <c r="AB32" s="92" t="s">
        <v>43</v>
      </c>
      <c r="AC32" s="93" t="s">
        <v>32</v>
      </c>
      <c r="AD32" s="203" t="str">
        <f>$C$29&amp;D32</f>
        <v>介護医療院（定員100人以上）</v>
      </c>
      <c r="AE32" s="203"/>
      <c r="AF32" s="204"/>
      <c r="AG32" s="204"/>
      <c r="AL32" s="205"/>
      <c r="AM32" s="205"/>
    </row>
    <row r="33" spans="1:39" ht="17.25" customHeight="1">
      <c r="A33" s="70" t="s">
        <v>187</v>
      </c>
      <c r="B33" s="399"/>
      <c r="C33" s="14" t="s">
        <v>41</v>
      </c>
      <c r="D33" s="15"/>
      <c r="E33" s="15"/>
      <c r="F33" s="15"/>
      <c r="G33" s="15"/>
      <c r="H33" s="15"/>
      <c r="I33" s="15"/>
      <c r="J33" s="15"/>
      <c r="K33" s="15"/>
      <c r="L33" s="15"/>
      <c r="M33" s="15"/>
      <c r="N33" s="15"/>
      <c r="O33" s="15"/>
      <c r="P33" s="15"/>
      <c r="Q33" s="15"/>
      <c r="R33" s="15"/>
      <c r="S33" s="15"/>
      <c r="T33" s="10"/>
      <c r="U33" s="324"/>
      <c r="V33" s="325"/>
      <c r="W33" s="332"/>
      <c r="X33" s="333"/>
      <c r="Y33" s="94"/>
      <c r="Z33" s="95"/>
      <c r="AA33" s="95"/>
      <c r="AB33" s="92"/>
      <c r="AC33" s="93"/>
      <c r="AD33" s="377"/>
      <c r="AE33" s="377"/>
      <c r="AF33" s="375"/>
      <c r="AG33" s="375"/>
      <c r="AH33" s="374"/>
      <c r="AI33" s="374"/>
      <c r="AJ33" s="374"/>
      <c r="AK33" s="374"/>
      <c r="AL33" s="205"/>
      <c r="AM33" s="205"/>
    </row>
    <row r="34" spans="1:39" ht="17.25" customHeight="1">
      <c r="A34" s="70"/>
      <c r="B34" s="399"/>
      <c r="C34" s="23">
        <v>10</v>
      </c>
      <c r="D34" s="21" t="s">
        <v>38</v>
      </c>
      <c r="E34" s="15"/>
      <c r="F34" s="15"/>
      <c r="G34" s="15"/>
      <c r="H34" s="15"/>
      <c r="I34" s="15"/>
      <c r="J34" s="15"/>
      <c r="K34" s="15"/>
      <c r="L34" s="15"/>
      <c r="M34" s="15"/>
      <c r="N34" s="15"/>
      <c r="O34" s="15"/>
      <c r="P34" s="15"/>
      <c r="Q34" s="15"/>
      <c r="R34" s="15"/>
      <c r="S34" s="15"/>
      <c r="T34" s="10"/>
      <c r="U34" s="324">
        <f>COUNTIF('(別紙1)高齢'!$J$4:$J$53,様式第１号!AD34)</f>
        <v>0</v>
      </c>
      <c r="V34" s="325"/>
      <c r="W34" s="332" t="s">
        <v>16</v>
      </c>
      <c r="X34" s="333"/>
      <c r="Y34" s="334">
        <f>U34*33</f>
        <v>0</v>
      </c>
      <c r="Z34" s="335"/>
      <c r="AA34" s="335"/>
      <c r="AB34" s="92" t="s">
        <v>43</v>
      </c>
      <c r="AC34" s="93" t="s">
        <v>32</v>
      </c>
      <c r="AD34" s="203" t="str">
        <f>$C$33&amp;D34</f>
        <v>軽費老人ホーム（定員50人未満）</v>
      </c>
      <c r="AE34" s="203"/>
      <c r="AF34" s="204"/>
      <c r="AG34" s="204"/>
      <c r="AL34" s="205"/>
      <c r="AM34" s="205"/>
    </row>
    <row r="35" spans="1:39" ht="17.25" customHeight="1">
      <c r="A35" s="70" t="s">
        <v>188</v>
      </c>
      <c r="B35" s="399"/>
      <c r="C35" s="23">
        <v>11</v>
      </c>
      <c r="D35" s="24" t="s">
        <v>39</v>
      </c>
      <c r="E35" s="15"/>
      <c r="F35" s="15"/>
      <c r="G35" s="15"/>
      <c r="H35" s="15"/>
      <c r="I35" s="15"/>
      <c r="J35" s="15"/>
      <c r="K35" s="15"/>
      <c r="L35" s="15"/>
      <c r="M35" s="15"/>
      <c r="N35" s="15"/>
      <c r="O35" s="15"/>
      <c r="P35" s="15"/>
      <c r="Q35" s="15"/>
      <c r="R35" s="15"/>
      <c r="S35" s="15"/>
      <c r="T35" s="10"/>
      <c r="U35" s="324">
        <f>COUNTIF('(別紙1)高齢'!$J$4:$J$53,様式第１号!AD35)</f>
        <v>0</v>
      </c>
      <c r="V35" s="325"/>
      <c r="W35" s="332" t="s">
        <v>16</v>
      </c>
      <c r="X35" s="333"/>
      <c r="Y35" s="334">
        <f>U35*74</f>
        <v>0</v>
      </c>
      <c r="Z35" s="335"/>
      <c r="AA35" s="335"/>
      <c r="AB35" s="92" t="s">
        <v>43</v>
      </c>
      <c r="AC35" s="93" t="s">
        <v>32</v>
      </c>
      <c r="AD35" s="203" t="str">
        <f>$C$33&amp;D35</f>
        <v>軽費老人ホーム（定員50人以上100人未満）</v>
      </c>
      <c r="AE35" s="203"/>
      <c r="AF35" s="204"/>
      <c r="AG35" s="204"/>
      <c r="AL35" s="205"/>
      <c r="AM35" s="205"/>
    </row>
    <row r="36" spans="1:39" ht="17.25" customHeight="1">
      <c r="A36" s="70"/>
      <c r="B36" s="399"/>
      <c r="C36" s="16">
        <v>12</v>
      </c>
      <c r="D36" s="25" t="s">
        <v>40</v>
      </c>
      <c r="E36" s="15"/>
      <c r="F36" s="15"/>
      <c r="G36" s="112"/>
      <c r="H36" s="112"/>
      <c r="I36" s="112"/>
      <c r="J36" s="112"/>
      <c r="K36" s="112"/>
      <c r="L36" s="112"/>
      <c r="M36" s="112"/>
      <c r="N36" s="112"/>
      <c r="O36" s="112"/>
      <c r="P36" s="112"/>
      <c r="Q36" s="112"/>
      <c r="R36" s="112"/>
      <c r="S36" s="112"/>
      <c r="T36" s="112"/>
      <c r="U36" s="324">
        <f>COUNTIF('(別紙1)高齢'!$J$4:$J$53,様式第１号!AD36)</f>
        <v>0</v>
      </c>
      <c r="V36" s="325"/>
      <c r="W36" s="332" t="s">
        <v>16</v>
      </c>
      <c r="X36" s="333"/>
      <c r="Y36" s="334">
        <f>U36*115</f>
        <v>0</v>
      </c>
      <c r="Z36" s="335"/>
      <c r="AA36" s="335"/>
      <c r="AB36" s="92" t="s">
        <v>43</v>
      </c>
      <c r="AC36" s="93" t="s">
        <v>32</v>
      </c>
      <c r="AD36" s="203"/>
      <c r="AE36" s="203"/>
      <c r="AF36" s="204"/>
      <c r="AG36" s="204"/>
      <c r="AL36" s="205"/>
      <c r="AM36" s="205"/>
    </row>
    <row r="37" spans="1:39" ht="17.25" customHeight="1">
      <c r="A37" s="70" t="s">
        <v>189</v>
      </c>
      <c r="B37" s="399"/>
      <c r="C37" s="14" t="s">
        <v>42</v>
      </c>
      <c r="D37" s="15"/>
      <c r="E37" s="15"/>
      <c r="F37" s="15"/>
      <c r="G37" s="15"/>
      <c r="H37" s="15"/>
      <c r="I37" s="15"/>
      <c r="J37" s="15"/>
      <c r="K37" s="15"/>
      <c r="L37" s="15"/>
      <c r="M37" s="15"/>
      <c r="N37" s="15"/>
      <c r="O37" s="15"/>
      <c r="P37" s="15"/>
      <c r="Q37" s="15"/>
      <c r="R37" s="15"/>
      <c r="S37" s="15"/>
      <c r="T37" s="10"/>
      <c r="U37" s="324"/>
      <c r="V37" s="325"/>
      <c r="W37" s="332"/>
      <c r="X37" s="333"/>
      <c r="Y37" s="94"/>
      <c r="Z37" s="95"/>
      <c r="AA37" s="95"/>
      <c r="AB37" s="92"/>
      <c r="AC37" s="93"/>
      <c r="AD37" s="377"/>
      <c r="AE37" s="377"/>
      <c r="AF37" s="375"/>
      <c r="AG37" s="375"/>
      <c r="AH37" s="374"/>
      <c r="AI37" s="374"/>
      <c r="AJ37" s="374"/>
      <c r="AK37" s="374"/>
      <c r="AL37" s="205"/>
      <c r="AM37" s="205"/>
    </row>
    <row r="38" spans="1:39" ht="17.25" customHeight="1">
      <c r="A38" s="70"/>
      <c r="B38" s="399"/>
      <c r="C38" s="23">
        <v>13</v>
      </c>
      <c r="D38" s="21" t="s">
        <v>38</v>
      </c>
      <c r="E38" s="15"/>
      <c r="F38" s="15"/>
      <c r="G38" s="15"/>
      <c r="H38" s="15"/>
      <c r="I38" s="15"/>
      <c r="J38" s="15"/>
      <c r="K38" s="15"/>
      <c r="L38" s="15"/>
      <c r="M38" s="15"/>
      <c r="N38" s="15"/>
      <c r="O38" s="15"/>
      <c r="P38" s="15"/>
      <c r="Q38" s="15"/>
      <c r="R38" s="15"/>
      <c r="S38" s="15"/>
      <c r="T38" s="10"/>
      <c r="U38" s="324">
        <f>COUNTIF('(別紙1)高齢'!$J$4:$J$53,様式第１号!AD38)</f>
        <v>0</v>
      </c>
      <c r="V38" s="325"/>
      <c r="W38" s="332" t="s">
        <v>16</v>
      </c>
      <c r="X38" s="333"/>
      <c r="Y38" s="334">
        <f>U38*33</f>
        <v>0</v>
      </c>
      <c r="Z38" s="335"/>
      <c r="AA38" s="335"/>
      <c r="AB38" s="92" t="s">
        <v>43</v>
      </c>
      <c r="AC38" s="93" t="s">
        <v>32</v>
      </c>
      <c r="AD38" s="203" t="str">
        <f>$C$37&amp;D38</f>
        <v>養護老人ホーム（定員50人未満）</v>
      </c>
      <c r="AE38" s="203"/>
      <c r="AF38" s="204"/>
      <c r="AG38" s="204"/>
      <c r="AL38" s="205"/>
      <c r="AM38" s="205"/>
    </row>
    <row r="39" spans="1:39" ht="17.25" customHeight="1">
      <c r="A39" s="70" t="s">
        <v>93</v>
      </c>
      <c r="B39" s="399"/>
      <c r="C39" s="23">
        <v>14</v>
      </c>
      <c r="D39" s="24" t="s">
        <v>39</v>
      </c>
      <c r="E39" s="15"/>
      <c r="F39" s="15"/>
      <c r="G39" s="15"/>
      <c r="H39" s="15"/>
      <c r="I39" s="15"/>
      <c r="J39" s="15"/>
      <c r="K39" s="15"/>
      <c r="L39" s="15"/>
      <c r="M39" s="15"/>
      <c r="N39" s="15"/>
      <c r="O39" s="15"/>
      <c r="P39" s="15"/>
      <c r="Q39" s="15"/>
      <c r="R39" s="15"/>
      <c r="S39" s="15"/>
      <c r="T39" s="10"/>
      <c r="U39" s="324">
        <f>COUNTIF('(別紙1)高齢'!$J$4:$J$53,様式第１号!AD39)</f>
        <v>0</v>
      </c>
      <c r="V39" s="325"/>
      <c r="W39" s="332" t="s">
        <v>16</v>
      </c>
      <c r="X39" s="333"/>
      <c r="Y39" s="334">
        <f>U39*74</f>
        <v>0</v>
      </c>
      <c r="Z39" s="335"/>
      <c r="AA39" s="335"/>
      <c r="AB39" s="92" t="s">
        <v>43</v>
      </c>
      <c r="AC39" s="93" t="s">
        <v>32</v>
      </c>
      <c r="AD39" s="203" t="str">
        <f>$C$37&amp;D39</f>
        <v>養護老人ホーム（定員50人以上100人未満）</v>
      </c>
      <c r="AE39" s="203"/>
      <c r="AF39" s="204"/>
      <c r="AG39" s="204"/>
      <c r="AL39" s="205"/>
      <c r="AM39" s="205"/>
    </row>
    <row r="40" spans="1:39" ht="17.25" customHeight="1" thickBot="1">
      <c r="A40" s="70"/>
      <c r="B40" s="400"/>
      <c r="C40" s="16">
        <v>15</v>
      </c>
      <c r="D40" s="25" t="s">
        <v>40</v>
      </c>
      <c r="E40" s="15"/>
      <c r="F40" s="15"/>
      <c r="G40" s="112"/>
      <c r="H40" s="112"/>
      <c r="I40" s="112"/>
      <c r="J40" s="112"/>
      <c r="K40" s="112"/>
      <c r="L40" s="112"/>
      <c r="M40" s="112"/>
      <c r="N40" s="112"/>
      <c r="O40" s="112"/>
      <c r="P40" s="112"/>
      <c r="Q40" s="112"/>
      <c r="R40" s="112"/>
      <c r="S40" s="112"/>
      <c r="T40" s="112"/>
      <c r="U40" s="324">
        <f>COUNTIF('(別紙1)高齢'!$J$4:$J$53,様式第１号!AD40)</f>
        <v>0</v>
      </c>
      <c r="V40" s="325"/>
      <c r="W40" s="332" t="s">
        <v>16</v>
      </c>
      <c r="X40" s="333"/>
      <c r="Y40" s="334">
        <f>U40*115</f>
        <v>0</v>
      </c>
      <c r="Z40" s="335"/>
      <c r="AA40" s="335"/>
      <c r="AB40" s="92" t="s">
        <v>43</v>
      </c>
      <c r="AC40" s="93" t="s">
        <v>32</v>
      </c>
      <c r="AD40" s="203"/>
      <c r="AE40" s="203"/>
      <c r="AF40" s="204"/>
      <c r="AG40" s="204"/>
      <c r="AL40" s="205"/>
      <c r="AM40" s="205"/>
    </row>
    <row r="41" spans="1:39" ht="17.25" customHeight="1" thickBot="1">
      <c r="A41" s="70" t="s">
        <v>94</v>
      </c>
      <c r="B41" s="227" t="s">
        <v>18</v>
      </c>
      <c r="C41" s="228"/>
      <c r="D41" s="228"/>
      <c r="E41" s="228"/>
      <c r="F41" s="228"/>
      <c r="G41" s="228"/>
      <c r="H41" s="228"/>
      <c r="I41" s="228"/>
      <c r="J41" s="228"/>
      <c r="K41" s="228"/>
      <c r="L41" s="228"/>
      <c r="M41" s="228"/>
      <c r="N41" s="228"/>
      <c r="O41" s="228"/>
      <c r="P41" s="228"/>
      <c r="Q41" s="228"/>
      <c r="R41" s="228"/>
      <c r="S41" s="228"/>
      <c r="T41" s="229"/>
      <c r="U41" s="230">
        <f>SUM(U22:V40)</f>
        <v>0</v>
      </c>
      <c r="V41" s="231"/>
      <c r="W41" s="232" t="s">
        <v>16</v>
      </c>
      <c r="X41" s="233"/>
      <c r="Y41" s="234">
        <f>SUM(Y22:AA40)</f>
        <v>0</v>
      </c>
      <c r="Z41" s="235"/>
      <c r="AA41" s="235"/>
      <c r="AB41" s="96" t="s">
        <v>43</v>
      </c>
      <c r="AC41" s="97" t="s">
        <v>32</v>
      </c>
      <c r="AF41" s="204"/>
      <c r="AG41" s="204"/>
      <c r="AL41" s="205"/>
      <c r="AM41" s="205"/>
    </row>
    <row r="42" spans="1:39" ht="17.25" customHeight="1">
      <c r="A42" s="70"/>
      <c r="B42" s="351" t="s">
        <v>47</v>
      </c>
      <c r="C42" s="115">
        <v>16</v>
      </c>
      <c r="D42" s="39" t="s">
        <v>30</v>
      </c>
      <c r="E42" s="39"/>
      <c r="F42" s="39"/>
      <c r="G42" s="39"/>
      <c r="H42" s="39"/>
      <c r="I42" s="39"/>
      <c r="J42" s="39"/>
      <c r="K42" s="39"/>
      <c r="L42" s="39"/>
      <c r="M42" s="39"/>
      <c r="N42" s="39"/>
      <c r="O42" s="39"/>
      <c r="P42" s="39"/>
      <c r="Q42" s="39"/>
      <c r="R42" s="39"/>
      <c r="S42" s="39"/>
      <c r="T42" s="40"/>
      <c r="U42" s="324">
        <f>COUNTIF('(別紙1)高齢'!$J$4:$J$53,様式第１号!D42)</f>
        <v>0</v>
      </c>
      <c r="V42" s="325"/>
      <c r="W42" s="332" t="s">
        <v>16</v>
      </c>
      <c r="X42" s="333"/>
      <c r="Y42" s="401">
        <f>U42*28</f>
        <v>0</v>
      </c>
      <c r="Z42" s="339"/>
      <c r="AA42" s="339"/>
      <c r="AB42" s="92" t="s">
        <v>43</v>
      </c>
      <c r="AC42" s="93" t="s">
        <v>32</v>
      </c>
      <c r="AD42" s="374"/>
      <c r="AE42" s="374"/>
      <c r="AF42" s="375"/>
      <c r="AG42" s="375"/>
      <c r="AH42" s="374"/>
      <c r="AI42" s="374"/>
      <c r="AJ42" s="374"/>
      <c r="AK42" s="374"/>
      <c r="AL42" s="205"/>
      <c r="AM42" s="205"/>
    </row>
    <row r="43" spans="1:39" ht="17.25" customHeight="1">
      <c r="A43" s="70" t="s">
        <v>95</v>
      </c>
      <c r="B43" s="352"/>
      <c r="C43" s="23">
        <v>17</v>
      </c>
      <c r="D43" s="15" t="s">
        <v>112</v>
      </c>
      <c r="E43" s="15"/>
      <c r="F43" s="15"/>
      <c r="G43" s="15"/>
      <c r="H43" s="15"/>
      <c r="I43" s="15"/>
      <c r="J43" s="15"/>
      <c r="K43" s="15"/>
      <c r="L43" s="15"/>
      <c r="M43" s="15"/>
      <c r="N43" s="15"/>
      <c r="O43" s="15"/>
      <c r="P43" s="15"/>
      <c r="Q43" s="15"/>
      <c r="R43" s="15"/>
      <c r="S43" s="15"/>
      <c r="T43" s="10"/>
      <c r="U43" s="324">
        <f>COUNTIF('(別紙1)高齢'!$J$4:$J$53,様式第１号!D43)</f>
        <v>0</v>
      </c>
      <c r="V43" s="325"/>
      <c r="W43" s="332" t="s">
        <v>16</v>
      </c>
      <c r="X43" s="333"/>
      <c r="Y43" s="334">
        <f>U43*28</f>
        <v>0</v>
      </c>
      <c r="Z43" s="335"/>
      <c r="AA43" s="335"/>
      <c r="AB43" s="92" t="s">
        <v>43</v>
      </c>
      <c r="AC43" s="93" t="s">
        <v>32</v>
      </c>
      <c r="AD43" s="374"/>
      <c r="AE43" s="374"/>
      <c r="AF43" s="375"/>
      <c r="AG43" s="375"/>
      <c r="AH43" s="374"/>
      <c r="AI43" s="374"/>
      <c r="AJ43" s="374"/>
      <c r="AK43" s="374"/>
      <c r="AL43" s="205"/>
      <c r="AM43" s="205"/>
    </row>
    <row r="44" spans="1:39" ht="17.25" customHeight="1">
      <c r="A44" s="70"/>
      <c r="B44" s="352"/>
      <c r="C44" s="23">
        <v>18</v>
      </c>
      <c r="D44" s="15" t="s">
        <v>45</v>
      </c>
      <c r="E44" s="15"/>
      <c r="F44" s="15"/>
      <c r="G44" s="15"/>
      <c r="H44" s="15"/>
      <c r="I44" s="15"/>
      <c r="J44" s="15"/>
      <c r="K44" s="15"/>
      <c r="L44" s="15"/>
      <c r="M44" s="15"/>
      <c r="N44" s="15"/>
      <c r="O44" s="15"/>
      <c r="P44" s="15"/>
      <c r="Q44" s="15"/>
      <c r="R44" s="15"/>
      <c r="S44" s="15"/>
      <c r="T44" s="38"/>
      <c r="U44" s="324">
        <f>COUNTIF('(別紙1)高齢'!$J$4:$J$53,様式第１号!D44)</f>
        <v>0</v>
      </c>
      <c r="V44" s="325"/>
      <c r="W44" s="332" t="s">
        <v>16</v>
      </c>
      <c r="X44" s="333"/>
      <c r="Y44" s="334">
        <f>U44*28</f>
        <v>0</v>
      </c>
      <c r="Z44" s="335"/>
      <c r="AA44" s="335"/>
      <c r="AB44" s="92" t="s">
        <v>43</v>
      </c>
      <c r="AC44" s="93" t="s">
        <v>32</v>
      </c>
      <c r="AF44" s="204"/>
      <c r="AG44" s="204"/>
      <c r="AL44" s="205"/>
      <c r="AM44" s="205"/>
    </row>
    <row r="45" spans="1:39" ht="17.25" customHeight="1" thickBot="1">
      <c r="A45" s="70" t="s">
        <v>96</v>
      </c>
      <c r="B45" s="353"/>
      <c r="C45" s="116">
        <v>19</v>
      </c>
      <c r="D45" s="15" t="s">
        <v>46</v>
      </c>
      <c r="E45" s="15"/>
      <c r="F45" s="15"/>
      <c r="G45" s="15"/>
      <c r="H45" s="15"/>
      <c r="I45" s="15"/>
      <c r="J45" s="15"/>
      <c r="K45" s="15"/>
      <c r="L45" s="15"/>
      <c r="M45" s="15"/>
      <c r="N45" s="15"/>
      <c r="O45" s="15"/>
      <c r="P45" s="15"/>
      <c r="Q45" s="15"/>
      <c r="R45" s="15"/>
      <c r="S45" s="15"/>
      <c r="T45" s="38"/>
      <c r="U45" s="324">
        <f>COUNTIF('(別紙1)高齢'!$J$4:$J$53,様式第１号!D45)</f>
        <v>0</v>
      </c>
      <c r="V45" s="325"/>
      <c r="W45" s="332" t="s">
        <v>16</v>
      </c>
      <c r="X45" s="333"/>
      <c r="Y45" s="402">
        <f>U45*28</f>
        <v>0</v>
      </c>
      <c r="Z45" s="403"/>
      <c r="AA45" s="403"/>
      <c r="AB45" s="92" t="s">
        <v>43</v>
      </c>
      <c r="AC45" s="93" t="s">
        <v>32</v>
      </c>
      <c r="AF45" s="204"/>
      <c r="AG45" s="204"/>
      <c r="AL45" s="205"/>
      <c r="AM45" s="205"/>
    </row>
    <row r="46" spans="1:39" ht="17.25" customHeight="1" thickBot="1">
      <c r="A46" s="70"/>
      <c r="B46" s="227" t="s">
        <v>18</v>
      </c>
      <c r="C46" s="228"/>
      <c r="D46" s="228"/>
      <c r="E46" s="228"/>
      <c r="F46" s="228"/>
      <c r="G46" s="228"/>
      <c r="H46" s="228"/>
      <c r="I46" s="228"/>
      <c r="J46" s="228"/>
      <c r="K46" s="228"/>
      <c r="L46" s="228"/>
      <c r="M46" s="228"/>
      <c r="N46" s="228"/>
      <c r="O46" s="228"/>
      <c r="P46" s="228"/>
      <c r="Q46" s="228"/>
      <c r="R46" s="228"/>
      <c r="S46" s="228"/>
      <c r="T46" s="229"/>
      <c r="U46" s="230">
        <f>SUM(U42:V45)</f>
        <v>0</v>
      </c>
      <c r="V46" s="231"/>
      <c r="W46" s="232" t="s">
        <v>16</v>
      </c>
      <c r="X46" s="233"/>
      <c r="Y46" s="234">
        <f>SUM(Y42:AA45)</f>
        <v>0</v>
      </c>
      <c r="Z46" s="235"/>
      <c r="AA46" s="235"/>
      <c r="AB46" s="96" t="s">
        <v>43</v>
      </c>
      <c r="AC46" s="97" t="s">
        <v>32</v>
      </c>
      <c r="AF46" s="204"/>
      <c r="AG46" s="204"/>
      <c r="AL46" s="205"/>
      <c r="AM46" s="205"/>
    </row>
    <row r="47" spans="1:39" ht="17.25" customHeight="1">
      <c r="A47" s="70"/>
      <c r="B47" s="398" t="s">
        <v>28</v>
      </c>
      <c r="C47" s="115">
        <v>20</v>
      </c>
      <c r="D47" s="10" t="s">
        <v>48</v>
      </c>
      <c r="E47" s="10"/>
      <c r="F47" s="10"/>
      <c r="G47" s="10"/>
      <c r="H47" s="10"/>
      <c r="I47" s="10"/>
      <c r="J47" s="10"/>
      <c r="K47" s="10"/>
      <c r="L47" s="10"/>
      <c r="M47" s="10"/>
      <c r="N47" s="10"/>
      <c r="O47" s="10"/>
      <c r="P47" s="10"/>
      <c r="Q47" s="10"/>
      <c r="R47" s="10"/>
      <c r="S47" s="10"/>
      <c r="T47" s="11"/>
      <c r="U47" s="324">
        <f>COUNTIF('(別紙1)高齢'!$J$4:$J$53,様式第１号!D47)</f>
        <v>0</v>
      </c>
      <c r="V47" s="325"/>
      <c r="W47" s="332" t="s">
        <v>16</v>
      </c>
      <c r="X47" s="333"/>
      <c r="Y47" s="401">
        <f t="shared" ref="Y47:Y53" si="0">U47*15</f>
        <v>0</v>
      </c>
      <c r="Z47" s="339"/>
      <c r="AA47" s="339"/>
      <c r="AB47" s="92" t="s">
        <v>43</v>
      </c>
      <c r="AC47" s="93" t="s">
        <v>32</v>
      </c>
      <c r="AF47" s="204"/>
      <c r="AG47" s="204"/>
      <c r="AL47" s="205"/>
      <c r="AM47" s="205"/>
    </row>
    <row r="48" spans="1:39" ht="17.25" customHeight="1">
      <c r="A48" s="70"/>
      <c r="B48" s="399"/>
      <c r="C48" s="23">
        <v>21</v>
      </c>
      <c r="D48" s="12" t="s">
        <v>49</v>
      </c>
      <c r="E48" s="10"/>
      <c r="F48" s="10"/>
      <c r="G48" s="10"/>
      <c r="H48" s="10"/>
      <c r="I48" s="10"/>
      <c r="J48" s="10"/>
      <c r="K48" s="10"/>
      <c r="L48" s="10"/>
      <c r="M48" s="10"/>
      <c r="N48" s="10"/>
      <c r="O48" s="10"/>
      <c r="P48" s="10"/>
      <c r="Q48" s="10"/>
      <c r="R48" s="10"/>
      <c r="S48" s="10"/>
      <c r="T48" s="10"/>
      <c r="U48" s="324">
        <f>COUNTIF('(別紙1)高齢'!$J$4:$J$53,様式第１号!D48)</f>
        <v>0</v>
      </c>
      <c r="V48" s="325"/>
      <c r="W48" s="332" t="s">
        <v>16</v>
      </c>
      <c r="X48" s="333"/>
      <c r="Y48" s="334">
        <f t="shared" si="0"/>
        <v>0</v>
      </c>
      <c r="Z48" s="335"/>
      <c r="AA48" s="335"/>
      <c r="AB48" s="92" t="s">
        <v>43</v>
      </c>
      <c r="AC48" s="93" t="s">
        <v>32</v>
      </c>
      <c r="AF48" s="204"/>
      <c r="AG48" s="204"/>
      <c r="AL48" s="205"/>
      <c r="AM48" s="205"/>
    </row>
    <row r="49" spans="1:39" ht="17.25" customHeight="1">
      <c r="A49" s="70"/>
      <c r="B49" s="399"/>
      <c r="C49" s="23">
        <v>22</v>
      </c>
      <c r="D49" s="10" t="s">
        <v>113</v>
      </c>
      <c r="E49" s="10"/>
      <c r="F49" s="10"/>
      <c r="G49" s="10"/>
      <c r="H49" s="10"/>
      <c r="I49" s="10"/>
      <c r="J49" s="10"/>
      <c r="K49" s="10"/>
      <c r="L49" s="10"/>
      <c r="M49" s="10"/>
      <c r="N49" s="10"/>
      <c r="O49" s="10"/>
      <c r="P49" s="10"/>
      <c r="Q49" s="10"/>
      <c r="R49" s="10"/>
      <c r="S49" s="10"/>
      <c r="T49" s="10"/>
      <c r="U49" s="324">
        <f>COUNTIF('(別紙1)高齢'!$J$4:$J$53,様式第１号!D49)</f>
        <v>0</v>
      </c>
      <c r="V49" s="325"/>
      <c r="W49" s="332" t="s">
        <v>16</v>
      </c>
      <c r="X49" s="333"/>
      <c r="Y49" s="334">
        <f t="shared" si="0"/>
        <v>0</v>
      </c>
      <c r="Z49" s="335"/>
      <c r="AA49" s="335"/>
      <c r="AB49" s="92" t="s">
        <v>43</v>
      </c>
      <c r="AC49" s="93" t="s">
        <v>32</v>
      </c>
      <c r="AF49" s="204"/>
      <c r="AG49" s="204"/>
      <c r="AL49" s="205"/>
      <c r="AM49" s="205"/>
    </row>
    <row r="50" spans="1:39" ht="17.25" customHeight="1">
      <c r="A50" s="70"/>
      <c r="B50" s="399"/>
      <c r="C50" s="23">
        <v>23</v>
      </c>
      <c r="D50" s="10" t="s">
        <v>17</v>
      </c>
      <c r="E50" s="10"/>
      <c r="F50" s="10"/>
      <c r="G50" s="10"/>
      <c r="H50" s="10"/>
      <c r="I50" s="10"/>
      <c r="J50" s="10"/>
      <c r="K50" s="10"/>
      <c r="L50" s="10"/>
      <c r="M50" s="10"/>
      <c r="N50" s="10"/>
      <c r="O50" s="10"/>
      <c r="P50" s="10"/>
      <c r="Q50" s="10"/>
      <c r="R50" s="10"/>
      <c r="S50" s="10"/>
      <c r="T50" s="10"/>
      <c r="U50" s="324">
        <f>COUNTIF('(別紙1)高齢'!$J$4:$J$53,様式第１号!D50)</f>
        <v>0</v>
      </c>
      <c r="V50" s="325"/>
      <c r="W50" s="332" t="s">
        <v>16</v>
      </c>
      <c r="X50" s="333"/>
      <c r="Y50" s="334">
        <f t="shared" si="0"/>
        <v>0</v>
      </c>
      <c r="Z50" s="335"/>
      <c r="AA50" s="335"/>
      <c r="AB50" s="92" t="s">
        <v>43</v>
      </c>
      <c r="AC50" s="93" t="s">
        <v>32</v>
      </c>
      <c r="AF50" s="204"/>
      <c r="AG50" s="204"/>
      <c r="AL50" s="205"/>
      <c r="AM50" s="205"/>
    </row>
    <row r="51" spans="1:39" ht="17.25" customHeight="1">
      <c r="A51" s="70"/>
      <c r="B51" s="399"/>
      <c r="C51" s="23">
        <v>24</v>
      </c>
      <c r="D51" s="13" t="s">
        <v>50</v>
      </c>
      <c r="E51" s="13"/>
      <c r="F51" s="13"/>
      <c r="G51" s="13"/>
      <c r="H51" s="13"/>
      <c r="I51" s="13"/>
      <c r="J51" s="13"/>
      <c r="K51" s="13"/>
      <c r="L51" s="13"/>
      <c r="M51" s="13"/>
      <c r="N51" s="13"/>
      <c r="O51" s="13"/>
      <c r="P51" s="13"/>
      <c r="Q51" s="13"/>
      <c r="R51" s="13"/>
      <c r="S51" s="13"/>
      <c r="T51" s="13"/>
      <c r="U51" s="324">
        <f>COUNTIF('(別紙1)高齢'!$J$4:$J$53,様式第１号!D51)</f>
        <v>0</v>
      </c>
      <c r="V51" s="325"/>
      <c r="W51" s="332" t="s">
        <v>16</v>
      </c>
      <c r="X51" s="333"/>
      <c r="Y51" s="334">
        <f t="shared" si="0"/>
        <v>0</v>
      </c>
      <c r="Z51" s="335"/>
      <c r="AA51" s="335"/>
      <c r="AB51" s="92" t="s">
        <v>43</v>
      </c>
      <c r="AC51" s="93" t="s">
        <v>32</v>
      </c>
      <c r="AF51" s="204"/>
      <c r="AG51" s="204"/>
      <c r="AL51" s="205"/>
      <c r="AM51" s="205"/>
    </row>
    <row r="52" spans="1:39" ht="17.25" customHeight="1">
      <c r="A52" s="70"/>
      <c r="B52" s="399"/>
      <c r="C52" s="23">
        <v>25</v>
      </c>
      <c r="D52" s="15" t="s">
        <v>44</v>
      </c>
      <c r="E52" s="13"/>
      <c r="F52" s="13"/>
      <c r="G52" s="13"/>
      <c r="H52" s="13"/>
      <c r="I52" s="13"/>
      <c r="J52" s="13"/>
      <c r="K52" s="13"/>
      <c r="L52" s="13"/>
      <c r="M52" s="13"/>
      <c r="N52" s="13"/>
      <c r="O52" s="13"/>
      <c r="P52" s="13"/>
      <c r="Q52" s="13"/>
      <c r="R52" s="13"/>
      <c r="S52" s="13"/>
      <c r="T52" s="13"/>
      <c r="U52" s="324">
        <f>COUNTIF('(別紙1)高齢'!$J$4:$J$53,様式第１号!D52)</f>
        <v>0</v>
      </c>
      <c r="V52" s="325"/>
      <c r="W52" s="332" t="s">
        <v>16</v>
      </c>
      <c r="X52" s="333"/>
      <c r="Y52" s="334">
        <f t="shared" si="0"/>
        <v>0</v>
      </c>
      <c r="Z52" s="335"/>
      <c r="AA52" s="335"/>
      <c r="AB52" s="92" t="s">
        <v>43</v>
      </c>
      <c r="AC52" s="93" t="s">
        <v>32</v>
      </c>
      <c r="AF52" s="204"/>
      <c r="AG52" s="204"/>
      <c r="AL52" s="205"/>
      <c r="AM52" s="205"/>
    </row>
    <row r="53" spans="1:39" ht="17.25" customHeight="1" thickBot="1">
      <c r="A53" s="70"/>
      <c r="B53" s="400"/>
      <c r="C53" s="23">
        <v>26</v>
      </c>
      <c r="D53" s="15" t="s">
        <v>114</v>
      </c>
      <c r="E53" s="13"/>
      <c r="F53" s="13"/>
      <c r="G53" s="13"/>
      <c r="H53" s="13"/>
      <c r="I53" s="13"/>
      <c r="J53" s="13"/>
      <c r="K53" s="13"/>
      <c r="L53" s="13"/>
      <c r="M53" s="13"/>
      <c r="N53" s="13"/>
      <c r="O53" s="13"/>
      <c r="P53" s="13"/>
      <c r="Q53" s="13"/>
      <c r="R53" s="13"/>
      <c r="S53" s="13"/>
      <c r="T53" s="13"/>
      <c r="U53" s="324">
        <f>COUNTIF('(別紙1)高齢'!$J$4:$J$53,様式第１号!D53)</f>
        <v>0</v>
      </c>
      <c r="V53" s="325"/>
      <c r="W53" s="332" t="s">
        <v>16</v>
      </c>
      <c r="X53" s="333"/>
      <c r="Y53" s="452">
        <f t="shared" si="0"/>
        <v>0</v>
      </c>
      <c r="Z53" s="453"/>
      <c r="AA53" s="453"/>
      <c r="AB53" s="92" t="s">
        <v>43</v>
      </c>
      <c r="AC53" s="93" t="s">
        <v>32</v>
      </c>
      <c r="AF53" s="204"/>
      <c r="AG53" s="204"/>
      <c r="AL53" s="205"/>
      <c r="AM53" s="205"/>
    </row>
    <row r="54" spans="1:39" ht="17.25" customHeight="1" thickBot="1">
      <c r="A54" s="70"/>
      <c r="B54" s="227" t="s">
        <v>18</v>
      </c>
      <c r="C54" s="228"/>
      <c r="D54" s="228"/>
      <c r="E54" s="228"/>
      <c r="F54" s="228"/>
      <c r="G54" s="228"/>
      <c r="H54" s="228"/>
      <c r="I54" s="228"/>
      <c r="J54" s="228"/>
      <c r="K54" s="228"/>
      <c r="L54" s="228"/>
      <c r="M54" s="228"/>
      <c r="N54" s="228"/>
      <c r="O54" s="228"/>
      <c r="P54" s="228"/>
      <c r="Q54" s="228"/>
      <c r="R54" s="228"/>
      <c r="S54" s="228"/>
      <c r="T54" s="229"/>
      <c r="U54" s="230">
        <f>SUM(U47:V53)</f>
        <v>0</v>
      </c>
      <c r="V54" s="231"/>
      <c r="W54" s="232" t="s">
        <v>16</v>
      </c>
      <c r="X54" s="233"/>
      <c r="Y54" s="234">
        <f>SUM(Y47:AA53)</f>
        <v>0</v>
      </c>
      <c r="Z54" s="235"/>
      <c r="AA54" s="235"/>
      <c r="AB54" s="96" t="s">
        <v>43</v>
      </c>
      <c r="AC54" s="97" t="s">
        <v>32</v>
      </c>
      <c r="AD54" s="374"/>
      <c r="AE54" s="374"/>
      <c r="AF54" s="375"/>
      <c r="AG54" s="375"/>
      <c r="AH54" s="374"/>
      <c r="AI54" s="374"/>
      <c r="AJ54" s="374"/>
      <c r="AK54" s="374"/>
      <c r="AL54" s="205"/>
      <c r="AM54" s="205"/>
    </row>
    <row r="55" spans="1:39" ht="17.25" customHeight="1">
      <c r="A55" s="70"/>
      <c r="B55" s="352" t="s">
        <v>51</v>
      </c>
      <c r="C55" s="115">
        <v>27</v>
      </c>
      <c r="D55" s="9" t="s">
        <v>52</v>
      </c>
      <c r="E55" s="9"/>
      <c r="F55" s="9"/>
      <c r="G55" s="9"/>
      <c r="H55" s="9"/>
      <c r="I55" s="9"/>
      <c r="J55" s="9"/>
      <c r="K55" s="9"/>
      <c r="L55" s="9"/>
      <c r="M55" s="9"/>
      <c r="N55" s="9"/>
      <c r="O55" s="9"/>
      <c r="P55" s="9"/>
      <c r="Q55" s="9"/>
      <c r="R55" s="9"/>
      <c r="S55" s="9"/>
      <c r="T55" s="9"/>
      <c r="U55" s="324">
        <f>COUNTIF('(別紙1)高齢'!$J$4:$J$53,様式第１号!D55)</f>
        <v>0</v>
      </c>
      <c r="V55" s="325"/>
      <c r="W55" s="372" t="s">
        <v>16</v>
      </c>
      <c r="X55" s="373"/>
      <c r="Y55" s="401">
        <f t="shared" ref="Y55:Y62" si="1">U55*8</f>
        <v>0</v>
      </c>
      <c r="Z55" s="339"/>
      <c r="AA55" s="339"/>
      <c r="AB55" s="92" t="s">
        <v>43</v>
      </c>
      <c r="AC55" s="93" t="s">
        <v>32</v>
      </c>
      <c r="AD55" s="374"/>
      <c r="AE55" s="374"/>
      <c r="AF55" s="375"/>
      <c r="AG55" s="375"/>
      <c r="AH55" s="374"/>
      <c r="AI55" s="374"/>
      <c r="AJ55" s="374"/>
      <c r="AK55" s="374"/>
      <c r="AL55" s="205"/>
      <c r="AM55" s="205"/>
    </row>
    <row r="56" spans="1:39" ht="17.25" customHeight="1">
      <c r="A56" s="70"/>
      <c r="B56" s="352"/>
      <c r="C56" s="23">
        <v>28</v>
      </c>
      <c r="D56" s="354" t="s">
        <v>53</v>
      </c>
      <c r="E56" s="354"/>
      <c r="F56" s="354"/>
      <c r="G56" s="354"/>
      <c r="H56" s="354"/>
      <c r="I56" s="354"/>
      <c r="J56" s="354"/>
      <c r="K56" s="354"/>
      <c r="L56" s="354"/>
      <c r="M56" s="354"/>
      <c r="N56" s="354"/>
      <c r="O56" s="354"/>
      <c r="P56" s="354"/>
      <c r="Q56" s="354"/>
      <c r="R56" s="354"/>
      <c r="S56" s="354"/>
      <c r="T56" s="355"/>
      <c r="U56" s="324">
        <f>COUNTIF('(別紙1)高齢'!$J$4:$J$53,様式第１号!D56)</f>
        <v>0</v>
      </c>
      <c r="V56" s="325"/>
      <c r="W56" s="372" t="s">
        <v>16</v>
      </c>
      <c r="X56" s="373"/>
      <c r="Y56" s="334">
        <f t="shared" si="1"/>
        <v>0</v>
      </c>
      <c r="Z56" s="335"/>
      <c r="AA56" s="335"/>
      <c r="AB56" s="92" t="s">
        <v>43</v>
      </c>
      <c r="AC56" s="93" t="s">
        <v>32</v>
      </c>
      <c r="AD56" s="378"/>
      <c r="AE56" s="378"/>
      <c r="AF56" s="376"/>
      <c r="AG56" s="376"/>
      <c r="AH56" s="378"/>
      <c r="AI56" s="378"/>
      <c r="AJ56" s="378"/>
      <c r="AK56" s="378"/>
      <c r="AL56" s="202"/>
      <c r="AM56" s="202"/>
    </row>
    <row r="57" spans="1:39" ht="17.25" customHeight="1">
      <c r="A57" s="70"/>
      <c r="B57" s="352"/>
      <c r="C57" s="23">
        <v>29</v>
      </c>
      <c r="D57" s="18" t="s">
        <v>54</v>
      </c>
      <c r="E57" s="18"/>
      <c r="F57" s="18"/>
      <c r="G57" s="18"/>
      <c r="H57" s="18"/>
      <c r="I57" s="18"/>
      <c r="J57" s="18"/>
      <c r="K57" s="18"/>
      <c r="L57" s="18"/>
      <c r="M57" s="18"/>
      <c r="N57" s="18"/>
      <c r="O57" s="18"/>
      <c r="P57" s="18"/>
      <c r="Q57" s="18"/>
      <c r="R57" s="18"/>
      <c r="S57" s="18"/>
      <c r="T57" s="18"/>
      <c r="U57" s="324">
        <f>COUNTIF('(別紙1)高齢'!$J$4:$J$53,様式第１号!D57)</f>
        <v>0</v>
      </c>
      <c r="V57" s="325"/>
      <c r="W57" s="372" t="s">
        <v>16</v>
      </c>
      <c r="X57" s="373"/>
      <c r="Y57" s="334">
        <f t="shared" si="1"/>
        <v>0</v>
      </c>
      <c r="Z57" s="335"/>
      <c r="AA57" s="335"/>
      <c r="AB57" s="92" t="s">
        <v>43</v>
      </c>
      <c r="AC57" s="93" t="s">
        <v>32</v>
      </c>
      <c r="AD57" s="200"/>
      <c r="AE57" s="200"/>
      <c r="AF57" s="201"/>
      <c r="AG57" s="201"/>
      <c r="AH57" s="200"/>
      <c r="AI57" s="200"/>
      <c r="AJ57" s="200"/>
      <c r="AK57" s="200"/>
      <c r="AL57" s="202"/>
      <c r="AM57" s="202"/>
    </row>
    <row r="58" spans="1:39" ht="17.25" customHeight="1">
      <c r="A58" s="70"/>
      <c r="B58" s="352"/>
      <c r="C58" s="23">
        <v>30</v>
      </c>
      <c r="D58" s="17" t="s">
        <v>55</v>
      </c>
      <c r="E58" s="18"/>
      <c r="F58" s="18"/>
      <c r="G58" s="18"/>
      <c r="H58" s="18"/>
      <c r="I58" s="18"/>
      <c r="J58" s="18"/>
      <c r="K58" s="18"/>
      <c r="L58" s="18"/>
      <c r="M58" s="18"/>
      <c r="N58" s="18"/>
      <c r="O58" s="18"/>
      <c r="P58" s="18"/>
      <c r="Q58" s="18"/>
      <c r="R58" s="18"/>
      <c r="S58" s="18"/>
      <c r="T58" s="18"/>
      <c r="U58" s="324">
        <f>COUNTIF('(別紙1)高齢'!$J$4:$J$53,様式第１号!D58)</f>
        <v>0</v>
      </c>
      <c r="V58" s="325"/>
      <c r="W58" s="307" t="s">
        <v>16</v>
      </c>
      <c r="X58" s="308"/>
      <c r="Y58" s="334">
        <f t="shared" si="1"/>
        <v>0</v>
      </c>
      <c r="Z58" s="335"/>
      <c r="AA58" s="335"/>
      <c r="AB58" s="92" t="s">
        <v>43</v>
      </c>
      <c r="AC58" s="93" t="s">
        <v>32</v>
      </c>
      <c r="AD58" s="200"/>
      <c r="AE58" s="200"/>
      <c r="AF58" s="201"/>
      <c r="AG58" s="201"/>
      <c r="AH58" s="200"/>
      <c r="AI58" s="200"/>
      <c r="AJ58" s="200"/>
      <c r="AK58" s="200"/>
      <c r="AL58" s="202"/>
      <c r="AM58" s="202"/>
    </row>
    <row r="59" spans="1:39" ht="17.25" customHeight="1">
      <c r="A59" s="70"/>
      <c r="B59" s="352"/>
      <c r="C59" s="23">
        <v>31</v>
      </c>
      <c r="D59" s="17" t="s">
        <v>115</v>
      </c>
      <c r="E59" s="18"/>
      <c r="F59" s="18"/>
      <c r="G59" s="18"/>
      <c r="H59" s="18"/>
      <c r="I59" s="18"/>
      <c r="J59" s="18"/>
      <c r="K59" s="18"/>
      <c r="L59" s="18"/>
      <c r="M59" s="18"/>
      <c r="N59" s="18"/>
      <c r="O59" s="18"/>
      <c r="P59" s="18"/>
      <c r="Q59" s="18"/>
      <c r="R59" s="18"/>
      <c r="S59" s="18"/>
      <c r="T59" s="18"/>
      <c r="U59" s="324">
        <f>COUNTIF('(別紙1)高齢'!$J$4:$J$53,様式第１号!D59)</f>
        <v>0</v>
      </c>
      <c r="V59" s="325"/>
      <c r="W59" s="307" t="s">
        <v>16</v>
      </c>
      <c r="X59" s="308"/>
      <c r="Y59" s="334">
        <f t="shared" si="1"/>
        <v>0</v>
      </c>
      <c r="Z59" s="335"/>
      <c r="AA59" s="335"/>
      <c r="AB59" s="92" t="s">
        <v>43</v>
      </c>
      <c r="AC59" s="93" t="s">
        <v>32</v>
      </c>
      <c r="AD59" s="200"/>
      <c r="AE59" s="200"/>
      <c r="AF59" s="201"/>
      <c r="AG59" s="201"/>
      <c r="AH59" s="200"/>
      <c r="AI59" s="200"/>
      <c r="AJ59" s="200"/>
      <c r="AK59" s="200"/>
      <c r="AL59" s="202"/>
      <c r="AM59" s="202"/>
    </row>
    <row r="60" spans="1:39" ht="17.25" customHeight="1">
      <c r="A60" s="70"/>
      <c r="B60" s="352"/>
      <c r="C60" s="23">
        <v>32</v>
      </c>
      <c r="D60" s="17" t="s">
        <v>116</v>
      </c>
      <c r="E60" s="18"/>
      <c r="F60" s="18"/>
      <c r="G60" s="18"/>
      <c r="H60" s="18"/>
      <c r="I60" s="18"/>
      <c r="J60" s="18"/>
      <c r="K60" s="18"/>
      <c r="L60" s="18"/>
      <c r="M60" s="18"/>
      <c r="N60" s="18"/>
      <c r="O60" s="18"/>
      <c r="P60" s="18"/>
      <c r="Q60" s="18"/>
      <c r="R60" s="18"/>
      <c r="S60" s="18"/>
      <c r="T60" s="18"/>
      <c r="U60" s="324">
        <f>COUNTIF('(別紙1)高齢'!$J$4:$J$53,様式第１号!D60)</f>
        <v>0</v>
      </c>
      <c r="V60" s="325"/>
      <c r="W60" s="307" t="s">
        <v>16</v>
      </c>
      <c r="X60" s="308"/>
      <c r="Y60" s="334">
        <f t="shared" si="1"/>
        <v>0</v>
      </c>
      <c r="Z60" s="335"/>
      <c r="AA60" s="335"/>
      <c r="AB60" s="92" t="s">
        <v>43</v>
      </c>
      <c r="AC60" s="93" t="s">
        <v>32</v>
      </c>
      <c r="AD60" s="200"/>
      <c r="AE60" s="200"/>
      <c r="AF60" s="201"/>
      <c r="AG60" s="201"/>
      <c r="AH60" s="200"/>
      <c r="AI60" s="200"/>
      <c r="AJ60" s="200"/>
      <c r="AK60" s="200"/>
      <c r="AL60" s="202"/>
      <c r="AM60" s="202"/>
    </row>
    <row r="61" spans="1:39" ht="17.25" customHeight="1">
      <c r="A61" s="76"/>
      <c r="B61" s="352"/>
      <c r="C61" s="23">
        <v>33</v>
      </c>
      <c r="D61" s="17" t="s">
        <v>117</v>
      </c>
      <c r="E61" s="18"/>
      <c r="F61" s="18"/>
      <c r="G61" s="18"/>
      <c r="H61" s="18"/>
      <c r="I61" s="18"/>
      <c r="J61" s="18"/>
      <c r="K61" s="18"/>
      <c r="L61" s="18"/>
      <c r="M61" s="18"/>
      <c r="N61" s="18"/>
      <c r="O61" s="18"/>
      <c r="P61" s="18"/>
      <c r="Q61" s="18"/>
      <c r="R61" s="18"/>
      <c r="S61" s="18"/>
      <c r="T61" s="18"/>
      <c r="U61" s="324">
        <f>COUNTIF('(別紙1)高齢'!$J$4:$J$53,様式第１号!D61)</f>
        <v>0</v>
      </c>
      <c r="V61" s="325"/>
      <c r="W61" s="307" t="s">
        <v>16</v>
      </c>
      <c r="X61" s="308"/>
      <c r="Y61" s="334">
        <f t="shared" si="1"/>
        <v>0</v>
      </c>
      <c r="Z61" s="335"/>
      <c r="AA61" s="335"/>
      <c r="AB61" s="92" t="s">
        <v>43</v>
      </c>
      <c r="AC61" s="93" t="s">
        <v>32</v>
      </c>
      <c r="AD61" s="200"/>
      <c r="AE61" s="200"/>
      <c r="AF61" s="201"/>
      <c r="AG61" s="201"/>
      <c r="AH61" s="200"/>
      <c r="AI61" s="200"/>
      <c r="AJ61" s="200"/>
      <c r="AK61" s="200"/>
      <c r="AL61" s="202"/>
      <c r="AM61" s="202"/>
    </row>
    <row r="62" spans="1:39" ht="17.25" customHeight="1" thickBot="1">
      <c r="A62" s="76"/>
      <c r="B62" s="352"/>
      <c r="C62" s="23">
        <v>34</v>
      </c>
      <c r="D62" s="17" t="s">
        <v>118</v>
      </c>
      <c r="E62" s="18"/>
      <c r="F62" s="18"/>
      <c r="G62" s="18"/>
      <c r="H62" s="18"/>
      <c r="I62" s="18"/>
      <c r="J62" s="18"/>
      <c r="K62" s="18"/>
      <c r="L62" s="18"/>
      <c r="M62" s="18"/>
      <c r="N62" s="18"/>
      <c r="O62" s="18"/>
      <c r="P62" s="18"/>
      <c r="Q62" s="18"/>
      <c r="R62" s="18"/>
      <c r="S62" s="18"/>
      <c r="T62" s="18"/>
      <c r="U62" s="324">
        <f>COUNTIF('(別紙1)高齢'!$J$4:$J$53,様式第１号!D62)</f>
        <v>0</v>
      </c>
      <c r="V62" s="325"/>
      <c r="W62" s="307" t="s">
        <v>16</v>
      </c>
      <c r="X62" s="308"/>
      <c r="Y62" s="334">
        <f t="shared" si="1"/>
        <v>0</v>
      </c>
      <c r="Z62" s="335"/>
      <c r="AA62" s="335"/>
      <c r="AB62" s="92" t="s">
        <v>43</v>
      </c>
      <c r="AC62" s="93" t="s">
        <v>32</v>
      </c>
      <c r="AD62" s="200"/>
      <c r="AE62" s="200"/>
      <c r="AF62" s="201"/>
      <c r="AG62" s="201"/>
      <c r="AH62" s="200"/>
      <c r="AI62" s="200"/>
      <c r="AJ62" s="200"/>
      <c r="AK62" s="200"/>
      <c r="AL62" s="202"/>
      <c r="AM62" s="202"/>
    </row>
    <row r="63" spans="1:39" ht="17.25" customHeight="1" thickBot="1">
      <c r="A63" s="214"/>
      <c r="B63" s="227" t="s">
        <v>18</v>
      </c>
      <c r="C63" s="228"/>
      <c r="D63" s="228"/>
      <c r="E63" s="228"/>
      <c r="F63" s="228"/>
      <c r="G63" s="228"/>
      <c r="H63" s="228"/>
      <c r="I63" s="228"/>
      <c r="J63" s="228"/>
      <c r="K63" s="228"/>
      <c r="L63" s="228"/>
      <c r="M63" s="228"/>
      <c r="N63" s="228"/>
      <c r="O63" s="228"/>
      <c r="P63" s="228"/>
      <c r="Q63" s="228"/>
      <c r="R63" s="228"/>
      <c r="S63" s="228"/>
      <c r="T63" s="229"/>
      <c r="U63" s="230">
        <f>SUM(U55:V62)</f>
        <v>0</v>
      </c>
      <c r="V63" s="231"/>
      <c r="W63" s="232" t="s">
        <v>16</v>
      </c>
      <c r="X63" s="233"/>
      <c r="Y63" s="234">
        <f>SUM(Y55:AA62)</f>
        <v>0</v>
      </c>
      <c r="Z63" s="235"/>
      <c r="AA63" s="235"/>
      <c r="AB63" s="96" t="s">
        <v>43</v>
      </c>
      <c r="AC63" s="97" t="s">
        <v>32</v>
      </c>
      <c r="AD63" s="200"/>
      <c r="AE63" s="200"/>
      <c r="AF63" s="201"/>
      <c r="AG63" s="201"/>
      <c r="AH63" s="200"/>
      <c r="AI63" s="200"/>
      <c r="AJ63" s="200"/>
      <c r="AK63" s="200"/>
      <c r="AL63" s="202"/>
      <c r="AM63" s="202"/>
    </row>
    <row r="64" spans="1:39" ht="20.25" customHeight="1" thickBot="1">
      <c r="A64" s="227" t="s">
        <v>31</v>
      </c>
      <c r="B64" s="228"/>
      <c r="C64" s="228"/>
      <c r="D64" s="228"/>
      <c r="E64" s="228"/>
      <c r="F64" s="228"/>
      <c r="G64" s="228"/>
      <c r="H64" s="228"/>
      <c r="I64" s="228"/>
      <c r="J64" s="228"/>
      <c r="K64" s="228"/>
      <c r="L64" s="228"/>
      <c r="M64" s="228"/>
      <c r="N64" s="228"/>
      <c r="O64" s="228"/>
      <c r="P64" s="228"/>
      <c r="Q64" s="228"/>
      <c r="R64" s="228"/>
      <c r="S64" s="228"/>
      <c r="T64" s="229"/>
      <c r="U64" s="278">
        <f>SUM(U63,U54,U46,U41)</f>
        <v>0</v>
      </c>
      <c r="V64" s="279"/>
      <c r="W64" s="232" t="s">
        <v>16</v>
      </c>
      <c r="X64" s="233"/>
      <c r="Y64" s="432">
        <f>SUM(Y54,Y46,Y41,Y63)</f>
        <v>0</v>
      </c>
      <c r="Z64" s="433"/>
      <c r="AA64" s="433"/>
      <c r="AB64" s="98" t="s">
        <v>43</v>
      </c>
      <c r="AC64" s="97" t="s">
        <v>32</v>
      </c>
    </row>
    <row r="65" spans="1:39" ht="17.25" customHeight="1" thickBot="1">
      <c r="A65" s="133"/>
      <c r="B65" s="396"/>
      <c r="C65" s="397"/>
      <c r="D65" s="397"/>
      <c r="E65" s="397"/>
      <c r="F65" s="397"/>
      <c r="G65" s="397"/>
      <c r="H65" s="397"/>
      <c r="I65" s="397"/>
      <c r="J65" s="397"/>
      <c r="K65" s="397"/>
      <c r="L65" s="397"/>
      <c r="M65" s="397"/>
      <c r="N65" s="454" t="s">
        <v>217</v>
      </c>
      <c r="O65" s="232"/>
      <c r="P65" s="232"/>
      <c r="Q65" s="232"/>
      <c r="R65" s="232"/>
      <c r="S65" s="232"/>
      <c r="T65" s="455"/>
      <c r="U65" s="454" t="s">
        <v>218</v>
      </c>
      <c r="V65" s="232"/>
      <c r="W65" s="232"/>
      <c r="X65" s="232"/>
      <c r="Y65" s="232"/>
      <c r="Z65" s="232"/>
      <c r="AA65" s="232"/>
      <c r="AB65" s="232"/>
      <c r="AC65" s="455"/>
      <c r="AF65" s="204"/>
      <c r="AG65" s="204"/>
      <c r="AL65" s="202"/>
      <c r="AM65" s="205"/>
    </row>
    <row r="66" spans="1:39" ht="17.25" customHeight="1">
      <c r="A66" s="70"/>
      <c r="B66" s="134" t="s">
        <v>97</v>
      </c>
      <c r="C66" s="18"/>
      <c r="D66" s="18"/>
      <c r="E66" s="18"/>
      <c r="F66" s="18"/>
      <c r="G66" s="18"/>
      <c r="H66" s="18"/>
      <c r="I66" s="18"/>
      <c r="J66" s="18"/>
      <c r="K66" s="18"/>
      <c r="L66" s="131"/>
      <c r="M66" s="131"/>
      <c r="N66" s="135"/>
      <c r="O66" s="136"/>
      <c r="P66" s="130"/>
      <c r="Q66" s="137"/>
      <c r="R66" s="138"/>
      <c r="S66" s="122"/>
      <c r="T66" s="139"/>
      <c r="U66" s="418"/>
      <c r="V66" s="419"/>
      <c r="W66" s="372"/>
      <c r="X66" s="373"/>
      <c r="Y66" s="424"/>
      <c r="Z66" s="425"/>
      <c r="AA66" s="425"/>
      <c r="AB66" s="122"/>
      <c r="AC66" s="139"/>
      <c r="AF66" s="204"/>
      <c r="AG66" s="204"/>
      <c r="AL66" s="205"/>
      <c r="AM66" s="205"/>
    </row>
    <row r="67" spans="1:39" ht="17.25" customHeight="1">
      <c r="A67" s="70"/>
      <c r="B67" s="120">
        <v>35</v>
      </c>
      <c r="C67" s="21" t="s">
        <v>126</v>
      </c>
      <c r="D67" s="18"/>
      <c r="E67" s="18"/>
      <c r="F67" s="18"/>
      <c r="G67" s="18"/>
      <c r="H67" s="18"/>
      <c r="I67" s="18"/>
      <c r="J67" s="18"/>
      <c r="K67" s="18"/>
      <c r="L67" s="127"/>
      <c r="M67" s="127"/>
      <c r="N67" s="356">
        <f>COUNTIF('（別紙2）医療機関・薬局'!$K$4:$K$53,様式第１号!AD67)</f>
        <v>0</v>
      </c>
      <c r="O67" s="325"/>
      <c r="P67" s="128" t="s">
        <v>16</v>
      </c>
      <c r="Q67" s="357">
        <f>IF(N67,'（別紙2）医療機関・薬局'!L5,0)</f>
        <v>0</v>
      </c>
      <c r="R67" s="358"/>
      <c r="S67" s="359" t="s">
        <v>219</v>
      </c>
      <c r="T67" s="360"/>
      <c r="U67" s="324">
        <f>COUNTIF('（別紙2）医療機関・薬局'!$K$4:$K$53,様式第１号!AD67)</f>
        <v>0</v>
      </c>
      <c r="V67" s="325"/>
      <c r="W67" s="332" t="s">
        <v>16</v>
      </c>
      <c r="X67" s="333"/>
      <c r="Y67" s="334">
        <f>U67*130</f>
        <v>0</v>
      </c>
      <c r="Z67" s="335"/>
      <c r="AA67" s="335"/>
      <c r="AB67" s="92" t="s">
        <v>43</v>
      </c>
      <c r="AC67" s="93" t="s">
        <v>32</v>
      </c>
      <c r="AD67" s="203" t="str">
        <f>$B$66&amp;C67</f>
        <v>病院（病床50床未満）</v>
      </c>
      <c r="AF67" s="204"/>
      <c r="AG67" s="204"/>
      <c r="AL67" s="205"/>
      <c r="AM67" s="205"/>
    </row>
    <row r="68" spans="1:39" ht="17.25" customHeight="1">
      <c r="A68" s="70"/>
      <c r="B68" s="216">
        <v>36</v>
      </c>
      <c r="C68" s="21" t="s">
        <v>127</v>
      </c>
      <c r="D68" s="18"/>
      <c r="E68" s="18"/>
      <c r="F68" s="18"/>
      <c r="G68" s="18"/>
      <c r="H68" s="18"/>
      <c r="I68" s="18"/>
      <c r="J68" s="18"/>
      <c r="K68" s="18"/>
      <c r="L68" s="127"/>
      <c r="M68" s="127"/>
      <c r="N68" s="356">
        <f>COUNTIF('（別紙2）医療機関・薬局'!$K$4:$K$53,様式第１号!AD68)</f>
        <v>0</v>
      </c>
      <c r="O68" s="325"/>
      <c r="P68" s="128" t="s">
        <v>16</v>
      </c>
      <c r="Q68" s="357">
        <f>IF(N68,'（別紙2）医療機関・薬局'!L6,0)</f>
        <v>0</v>
      </c>
      <c r="R68" s="358"/>
      <c r="S68" s="359" t="s">
        <v>219</v>
      </c>
      <c r="T68" s="360"/>
      <c r="U68" s="324">
        <f>COUNTIF('（別紙2）医療機関・薬局'!$K$4:$K$53,様式第１号!AD68)</f>
        <v>0</v>
      </c>
      <c r="V68" s="325"/>
      <c r="W68" s="332" t="s">
        <v>16</v>
      </c>
      <c r="X68" s="333"/>
      <c r="Y68" s="334">
        <f>U68*180</f>
        <v>0</v>
      </c>
      <c r="Z68" s="335"/>
      <c r="AA68" s="335"/>
      <c r="AB68" s="92" t="s">
        <v>43</v>
      </c>
      <c r="AC68" s="93" t="s">
        <v>32</v>
      </c>
      <c r="AD68" s="203" t="str">
        <f t="shared" ref="AD68:AD73" si="2">$B$66&amp;C68</f>
        <v>病院（病床50床以上100床未満）</v>
      </c>
      <c r="AF68" s="204"/>
      <c r="AG68" s="204"/>
      <c r="AL68" s="205"/>
      <c r="AM68" s="205"/>
    </row>
    <row r="69" spans="1:39" ht="17.25" customHeight="1">
      <c r="A69" s="70"/>
      <c r="B69" s="216">
        <v>37</v>
      </c>
      <c r="C69" s="21" t="s">
        <v>161</v>
      </c>
      <c r="D69" s="18"/>
      <c r="E69" s="18"/>
      <c r="F69" s="18"/>
      <c r="G69" s="18"/>
      <c r="H69" s="18"/>
      <c r="I69" s="18"/>
      <c r="J69" s="18"/>
      <c r="K69" s="18"/>
      <c r="L69" s="127"/>
      <c r="M69" s="127"/>
      <c r="N69" s="356">
        <f>COUNTIF('（別紙2）医療機関・薬局'!$K$4:$K$53,様式第１号!AD69)</f>
        <v>0</v>
      </c>
      <c r="O69" s="325"/>
      <c r="P69" s="128" t="s">
        <v>16</v>
      </c>
      <c r="Q69" s="357">
        <f>IF(N69,'（別紙2）医療機関・薬局'!L7,0)</f>
        <v>0</v>
      </c>
      <c r="R69" s="358"/>
      <c r="S69" s="359" t="s">
        <v>219</v>
      </c>
      <c r="T69" s="360"/>
      <c r="U69" s="324">
        <f>COUNTIF('（別紙2）医療機関・薬局'!$K$4:$K$53,様式第１号!AD69)</f>
        <v>0</v>
      </c>
      <c r="V69" s="325"/>
      <c r="W69" s="332" t="s">
        <v>16</v>
      </c>
      <c r="X69" s="333"/>
      <c r="Y69" s="334">
        <f>U69*230</f>
        <v>0</v>
      </c>
      <c r="Z69" s="335"/>
      <c r="AA69" s="335"/>
      <c r="AB69" s="92" t="s">
        <v>43</v>
      </c>
      <c r="AC69" s="93" t="s">
        <v>32</v>
      </c>
      <c r="AD69" s="203" t="str">
        <f t="shared" si="2"/>
        <v>病院（病床100床以上150床未満）</v>
      </c>
      <c r="AF69" s="204"/>
      <c r="AG69" s="204"/>
      <c r="AL69" s="205"/>
      <c r="AM69" s="205"/>
    </row>
    <row r="70" spans="1:39" ht="17.25" customHeight="1">
      <c r="A70" s="70"/>
      <c r="B70" s="216">
        <v>38</v>
      </c>
      <c r="C70" s="21" t="s">
        <v>162</v>
      </c>
      <c r="D70" s="18"/>
      <c r="E70" s="18"/>
      <c r="F70" s="18"/>
      <c r="G70" s="18"/>
      <c r="H70" s="18"/>
      <c r="I70" s="18"/>
      <c r="J70" s="18"/>
      <c r="K70" s="18"/>
      <c r="L70" s="127"/>
      <c r="M70" s="127"/>
      <c r="N70" s="356">
        <f>COUNTIF('（別紙2）医療機関・薬局'!$K$4:$K$53,様式第１号!AD70)</f>
        <v>0</v>
      </c>
      <c r="O70" s="325"/>
      <c r="P70" s="128" t="s">
        <v>16</v>
      </c>
      <c r="Q70" s="357">
        <f>IF(N70,'（別紙2）医療機関・薬局'!L8,0)</f>
        <v>0</v>
      </c>
      <c r="R70" s="358"/>
      <c r="S70" s="359" t="s">
        <v>219</v>
      </c>
      <c r="T70" s="360"/>
      <c r="U70" s="324">
        <f>COUNTIF('（別紙2）医療機関・薬局'!$K$4:$K$53,様式第１号!AD70)</f>
        <v>0</v>
      </c>
      <c r="V70" s="325"/>
      <c r="W70" s="332" t="s">
        <v>16</v>
      </c>
      <c r="X70" s="333"/>
      <c r="Y70" s="334">
        <f>U70*280</f>
        <v>0</v>
      </c>
      <c r="Z70" s="335"/>
      <c r="AA70" s="335"/>
      <c r="AB70" s="92" t="s">
        <v>43</v>
      </c>
      <c r="AC70" s="93" t="s">
        <v>32</v>
      </c>
      <c r="AD70" s="203" t="str">
        <f t="shared" si="2"/>
        <v>病院（病床150床以上200床未満）</v>
      </c>
      <c r="AF70" s="204"/>
      <c r="AG70" s="204"/>
      <c r="AL70" s="205"/>
      <c r="AM70" s="205"/>
    </row>
    <row r="71" spans="1:39" ht="17.25" customHeight="1">
      <c r="A71" s="70" t="s">
        <v>106</v>
      </c>
      <c r="B71" s="216">
        <v>39</v>
      </c>
      <c r="C71" s="21" t="s">
        <v>163</v>
      </c>
      <c r="D71" s="18"/>
      <c r="E71" s="18"/>
      <c r="F71" s="18"/>
      <c r="G71" s="18"/>
      <c r="H71" s="18"/>
      <c r="I71" s="18"/>
      <c r="J71" s="18"/>
      <c r="K71" s="18"/>
      <c r="L71" s="127"/>
      <c r="M71" s="127"/>
      <c r="N71" s="356">
        <f>COUNTIF('（別紙2）医療機関・薬局'!$K$4:$K$53,様式第１号!AD71)</f>
        <v>0</v>
      </c>
      <c r="O71" s="325"/>
      <c r="P71" s="128" t="s">
        <v>16</v>
      </c>
      <c r="Q71" s="357">
        <f>IF(N71,'（別紙2）医療機関・薬局'!L9,0)</f>
        <v>0</v>
      </c>
      <c r="R71" s="358"/>
      <c r="S71" s="359" t="s">
        <v>219</v>
      </c>
      <c r="T71" s="360"/>
      <c r="U71" s="324">
        <f>COUNTIF('（別紙2）医療機関・薬局'!$K$4:$K$53,様式第１号!AD71)</f>
        <v>0</v>
      </c>
      <c r="V71" s="325"/>
      <c r="W71" s="332" t="s">
        <v>16</v>
      </c>
      <c r="X71" s="333"/>
      <c r="Y71" s="334">
        <f>U71*330</f>
        <v>0</v>
      </c>
      <c r="Z71" s="335"/>
      <c r="AA71" s="335"/>
      <c r="AB71" s="92" t="s">
        <v>43</v>
      </c>
      <c r="AC71" s="93" t="s">
        <v>32</v>
      </c>
      <c r="AD71" s="203" t="str">
        <f t="shared" si="2"/>
        <v>病院（病床200床以上250床未満）</v>
      </c>
      <c r="AF71" s="204"/>
      <c r="AG71" s="204"/>
      <c r="AL71" s="205"/>
      <c r="AM71" s="205"/>
    </row>
    <row r="72" spans="1:39" ht="17.25" customHeight="1">
      <c r="A72" s="70"/>
      <c r="B72" s="117">
        <v>40</v>
      </c>
      <c r="C72" s="21" t="s">
        <v>164</v>
      </c>
      <c r="D72" s="18"/>
      <c r="E72" s="18"/>
      <c r="F72" s="18"/>
      <c r="G72" s="18"/>
      <c r="H72" s="18"/>
      <c r="I72" s="18"/>
      <c r="J72" s="18"/>
      <c r="K72" s="18"/>
      <c r="L72" s="127"/>
      <c r="M72" s="127"/>
      <c r="N72" s="356">
        <f>COUNTIF('（別紙2）医療機関・薬局'!$K$4:$K$53,様式第１号!AD72)</f>
        <v>0</v>
      </c>
      <c r="O72" s="325"/>
      <c r="P72" s="128" t="s">
        <v>16</v>
      </c>
      <c r="Q72" s="357">
        <f>IF(N72,'（別紙2）医療機関・薬局'!L10,0)</f>
        <v>0</v>
      </c>
      <c r="R72" s="358"/>
      <c r="S72" s="359" t="s">
        <v>219</v>
      </c>
      <c r="T72" s="360"/>
      <c r="U72" s="324">
        <f>COUNTIF('（別紙2）医療機関・薬局'!$K$4:$K$53,様式第１号!AD72)</f>
        <v>0</v>
      </c>
      <c r="V72" s="325"/>
      <c r="W72" s="332" t="s">
        <v>16</v>
      </c>
      <c r="X72" s="333"/>
      <c r="Y72" s="334">
        <f>U72*380</f>
        <v>0</v>
      </c>
      <c r="Z72" s="335"/>
      <c r="AA72" s="335"/>
      <c r="AB72" s="92" t="s">
        <v>43</v>
      </c>
      <c r="AC72" s="93" t="s">
        <v>32</v>
      </c>
      <c r="AD72" s="203" t="str">
        <f t="shared" si="2"/>
        <v>病院（病床250床以上300床未満）</v>
      </c>
      <c r="AF72" s="204"/>
      <c r="AG72" s="204"/>
      <c r="AL72" s="205"/>
      <c r="AM72" s="205"/>
    </row>
    <row r="73" spans="1:39" ht="17.25" customHeight="1" thickBot="1">
      <c r="A73" s="70" t="s">
        <v>107</v>
      </c>
      <c r="B73" s="118">
        <v>41</v>
      </c>
      <c r="C73" s="21" t="s">
        <v>165</v>
      </c>
      <c r="D73" s="15"/>
      <c r="E73" s="13"/>
      <c r="F73" s="13"/>
      <c r="G73" s="13"/>
      <c r="H73" s="13"/>
      <c r="I73" s="13"/>
      <c r="J73" s="13"/>
      <c r="K73" s="13"/>
      <c r="L73" s="132"/>
      <c r="M73" s="132"/>
      <c r="N73" s="356">
        <f>COUNTIF('（別紙2）医療機関・薬局'!$K$4:$K$53,様式第１号!AD73)</f>
        <v>0</v>
      </c>
      <c r="O73" s="325"/>
      <c r="P73" s="140" t="s">
        <v>16</v>
      </c>
      <c r="Q73" s="357">
        <f>IF(N73,'（別紙2）医療機関・薬局'!L11,0)</f>
        <v>0</v>
      </c>
      <c r="R73" s="358"/>
      <c r="S73" s="484" t="s">
        <v>219</v>
      </c>
      <c r="T73" s="485"/>
      <c r="U73" s="324">
        <f>COUNTIF('（別紙2）医療機関・薬局'!$K$4:$K$53,様式第１号!AD73)</f>
        <v>0</v>
      </c>
      <c r="V73" s="325"/>
      <c r="W73" s="332" t="s">
        <v>16</v>
      </c>
      <c r="X73" s="333"/>
      <c r="Y73" s="452">
        <f>U73*430</f>
        <v>0</v>
      </c>
      <c r="Z73" s="453"/>
      <c r="AA73" s="453"/>
      <c r="AB73" s="92" t="s">
        <v>43</v>
      </c>
      <c r="AC73" s="93" t="s">
        <v>32</v>
      </c>
      <c r="AD73" s="203" t="str">
        <f t="shared" si="2"/>
        <v>病院（病床300床以上）</v>
      </c>
      <c r="AF73" s="204"/>
      <c r="AG73" s="204"/>
      <c r="AL73" s="205"/>
      <c r="AM73" s="205"/>
    </row>
    <row r="74" spans="1:39" ht="17.25" customHeight="1" thickBot="1">
      <c r="A74" s="70"/>
      <c r="B74" s="141" t="s">
        <v>18</v>
      </c>
      <c r="C74" s="141"/>
      <c r="D74" s="141"/>
      <c r="E74" s="141"/>
      <c r="F74" s="141"/>
      <c r="G74" s="141"/>
      <c r="H74" s="141"/>
      <c r="I74" s="141"/>
      <c r="J74" s="141"/>
      <c r="K74" s="141"/>
      <c r="L74" s="231"/>
      <c r="M74" s="231"/>
      <c r="N74" s="486">
        <f>SUM(N67:O73)</f>
        <v>0</v>
      </c>
      <c r="O74" s="487"/>
      <c r="P74" s="140" t="s">
        <v>16</v>
      </c>
      <c r="Q74" s="488">
        <f>SUM(Q67:R73)</f>
        <v>0</v>
      </c>
      <c r="R74" s="489"/>
      <c r="S74" s="490" t="s">
        <v>219</v>
      </c>
      <c r="T74" s="491"/>
      <c r="U74" s="231">
        <f>SUM(U67:V73)</f>
        <v>0</v>
      </c>
      <c r="V74" s="231"/>
      <c r="W74" s="232" t="s">
        <v>16</v>
      </c>
      <c r="X74" s="233"/>
      <c r="Y74" s="234">
        <f>SUM(Y67:AA73)</f>
        <v>0</v>
      </c>
      <c r="Z74" s="235"/>
      <c r="AA74" s="235"/>
      <c r="AB74" s="96" t="s">
        <v>43</v>
      </c>
      <c r="AC74" s="97" t="s">
        <v>32</v>
      </c>
      <c r="AF74" s="204"/>
      <c r="AG74" s="204"/>
      <c r="AL74" s="205"/>
      <c r="AM74" s="205"/>
    </row>
    <row r="75" spans="1:39" ht="17.25" customHeight="1">
      <c r="A75" s="70" t="s">
        <v>108</v>
      </c>
      <c r="B75" s="18" t="s">
        <v>99</v>
      </c>
      <c r="C75" s="20"/>
      <c r="D75" s="20"/>
      <c r="E75" s="20"/>
      <c r="L75" s="460"/>
      <c r="M75" s="460"/>
      <c r="N75" s="503"/>
      <c r="O75" s="350"/>
      <c r="P75" s="142"/>
      <c r="Q75" s="143"/>
      <c r="R75" s="144"/>
      <c r="S75" s="145"/>
      <c r="T75" s="146"/>
      <c r="U75" s="460"/>
      <c r="V75" s="460"/>
      <c r="W75" s="350"/>
      <c r="X75" s="350"/>
      <c r="Y75" s="339"/>
      <c r="Z75" s="339"/>
      <c r="AA75" s="339"/>
      <c r="AB75" s="145"/>
      <c r="AC75" s="146"/>
      <c r="AF75" s="204"/>
      <c r="AG75" s="204"/>
      <c r="AL75" s="205"/>
      <c r="AM75" s="205"/>
    </row>
    <row r="76" spans="1:39" ht="17.25" customHeight="1">
      <c r="A76" s="70"/>
      <c r="B76" s="117">
        <v>42</v>
      </c>
      <c r="C76" s="24" t="s">
        <v>98</v>
      </c>
      <c r="D76" s="15"/>
      <c r="E76" s="15"/>
      <c r="F76" s="15"/>
      <c r="G76" s="15"/>
      <c r="H76" s="15"/>
      <c r="I76" s="10"/>
      <c r="J76" s="10"/>
      <c r="K76" s="10"/>
      <c r="L76" s="325"/>
      <c r="M76" s="325"/>
      <c r="N76" s="356">
        <f>COUNTIF('（別紙2）医療機関・薬局'!$K$4:$K$53,様式第１号!AD76)</f>
        <v>0</v>
      </c>
      <c r="O76" s="325"/>
      <c r="P76" s="128" t="s">
        <v>16</v>
      </c>
      <c r="Q76" s="357">
        <f>IF(N76,'（別紙2）医療機関・薬局'!L4,0)</f>
        <v>0</v>
      </c>
      <c r="R76" s="358"/>
      <c r="S76" s="359" t="s">
        <v>219</v>
      </c>
      <c r="T76" s="360"/>
      <c r="U76" s="325">
        <f>COUNTIF('（別紙2）医療機関・薬局'!$K$4:$K$53,様式第１号!AD76)</f>
        <v>0</v>
      </c>
      <c r="V76" s="325"/>
      <c r="W76" s="332" t="s">
        <v>16</v>
      </c>
      <c r="X76" s="333"/>
      <c r="Y76" s="334">
        <f>U76*80</f>
        <v>0</v>
      </c>
      <c r="Z76" s="335"/>
      <c r="AA76" s="335"/>
      <c r="AB76" s="92" t="s">
        <v>43</v>
      </c>
      <c r="AC76" s="93" t="s">
        <v>32</v>
      </c>
      <c r="AD76" s="203" t="str">
        <f>C76</f>
        <v>有床診療所</v>
      </c>
      <c r="AF76" s="204"/>
      <c r="AG76" s="204"/>
      <c r="AL76" s="205"/>
      <c r="AM76" s="205"/>
    </row>
    <row r="77" spans="1:39" ht="17.25" customHeight="1">
      <c r="A77" s="70" t="s">
        <v>109</v>
      </c>
      <c r="B77" s="118">
        <v>43</v>
      </c>
      <c r="C77" s="24" t="s">
        <v>100</v>
      </c>
      <c r="D77" s="15"/>
      <c r="E77" s="15"/>
      <c r="F77" s="15"/>
      <c r="G77" s="15"/>
      <c r="H77" s="15"/>
      <c r="I77" s="10"/>
      <c r="J77" s="10"/>
      <c r="K77" s="10"/>
      <c r="L77" s="325"/>
      <c r="M77" s="325"/>
      <c r="N77" s="492"/>
      <c r="O77" s="493"/>
      <c r="P77" s="493"/>
      <c r="Q77" s="493"/>
      <c r="R77" s="493"/>
      <c r="S77" s="493"/>
      <c r="T77" s="494"/>
      <c r="U77" s="325">
        <f>COUNTIF('（別紙2）医療機関・薬局'!$K$4:$K$53,様式第１号!AD77)</f>
        <v>0</v>
      </c>
      <c r="V77" s="325"/>
      <c r="W77" s="332" t="s">
        <v>16</v>
      </c>
      <c r="X77" s="333"/>
      <c r="Y77" s="334">
        <f>U77*20</f>
        <v>0</v>
      </c>
      <c r="Z77" s="335"/>
      <c r="AA77" s="335"/>
      <c r="AB77" s="92" t="s">
        <v>43</v>
      </c>
      <c r="AC77" s="93" t="s">
        <v>32</v>
      </c>
      <c r="AD77" s="203" t="str">
        <f t="shared" ref="AD77" si="3">C77</f>
        <v>無床診療所</v>
      </c>
      <c r="AF77" s="204"/>
      <c r="AG77" s="204"/>
      <c r="AL77" s="205"/>
      <c r="AM77" s="205"/>
    </row>
    <row r="78" spans="1:39" ht="17.25" customHeight="1" thickBot="1">
      <c r="A78" s="70"/>
      <c r="B78" s="118">
        <v>44</v>
      </c>
      <c r="C78" s="20" t="s">
        <v>101</v>
      </c>
      <c r="D78" s="18"/>
      <c r="E78" s="18"/>
      <c r="F78" s="18"/>
      <c r="G78" s="18"/>
      <c r="H78" s="18"/>
      <c r="L78" s="495"/>
      <c r="M78" s="495"/>
      <c r="N78" s="496"/>
      <c r="O78" s="497"/>
      <c r="P78" s="497"/>
      <c r="Q78" s="497"/>
      <c r="R78" s="497"/>
      <c r="S78" s="497"/>
      <c r="T78" s="498"/>
      <c r="U78" s="325">
        <f>COUNTIF('（別紙2）医療機関・薬局'!$K$4:$K$53,様式第１号!AD78)</f>
        <v>0</v>
      </c>
      <c r="V78" s="325"/>
      <c r="W78" s="456" t="s">
        <v>16</v>
      </c>
      <c r="X78" s="457"/>
      <c r="Y78" s="458">
        <f>U78*20</f>
        <v>0</v>
      </c>
      <c r="Z78" s="459"/>
      <c r="AA78" s="459"/>
      <c r="AB78" s="147" t="s">
        <v>43</v>
      </c>
      <c r="AC78" s="148" t="s">
        <v>32</v>
      </c>
      <c r="AD78" s="203" t="str">
        <f>C78</f>
        <v>歯科診療所</v>
      </c>
      <c r="AF78" s="204"/>
      <c r="AG78" s="204"/>
      <c r="AL78" s="205"/>
      <c r="AM78" s="205"/>
    </row>
    <row r="79" spans="1:39" ht="17.25" customHeight="1" thickBot="1">
      <c r="A79" s="70" t="s">
        <v>111</v>
      </c>
      <c r="B79" s="141" t="s">
        <v>18</v>
      </c>
      <c r="C79" s="141"/>
      <c r="D79" s="141"/>
      <c r="E79" s="141"/>
      <c r="F79" s="141"/>
      <c r="G79" s="141"/>
      <c r="H79" s="141"/>
      <c r="I79" s="141"/>
      <c r="J79" s="141"/>
      <c r="K79" s="141"/>
      <c r="L79" s="231"/>
      <c r="M79" s="231"/>
      <c r="N79" s="499">
        <f>N76</f>
        <v>0</v>
      </c>
      <c r="O79" s="500"/>
      <c r="P79" s="140" t="s">
        <v>16</v>
      </c>
      <c r="Q79" s="501">
        <f>Q76</f>
        <v>0</v>
      </c>
      <c r="R79" s="502"/>
      <c r="S79" s="484" t="s">
        <v>219</v>
      </c>
      <c r="T79" s="485"/>
      <c r="U79" s="230">
        <f>SUM(U76:V78)</f>
        <v>0</v>
      </c>
      <c r="V79" s="231"/>
      <c r="W79" s="232" t="s">
        <v>16</v>
      </c>
      <c r="X79" s="233"/>
      <c r="Y79" s="234">
        <f>SUM(Y76:AA78)</f>
        <v>0</v>
      </c>
      <c r="Z79" s="235"/>
      <c r="AA79" s="235"/>
      <c r="AB79" s="96" t="s">
        <v>43</v>
      </c>
      <c r="AC79" s="97" t="s">
        <v>32</v>
      </c>
      <c r="AF79" s="204"/>
      <c r="AG79" s="204"/>
      <c r="AL79" s="205"/>
      <c r="AM79" s="205"/>
    </row>
    <row r="80" spans="1:39" ht="17.25" customHeight="1">
      <c r="A80" s="70"/>
      <c r="B80" s="117">
        <v>45</v>
      </c>
      <c r="C80" s="21" t="s">
        <v>102</v>
      </c>
      <c r="D80" s="20"/>
      <c r="E80" s="20"/>
      <c r="L80" s="325"/>
      <c r="M80" s="325"/>
      <c r="N80" s="504"/>
      <c r="O80" s="505"/>
      <c r="P80" s="505"/>
      <c r="Q80" s="505"/>
      <c r="R80" s="505"/>
      <c r="S80" s="505"/>
      <c r="T80" s="506"/>
      <c r="U80" s="418">
        <f>COUNTIF('（別紙2）医療機関・薬局'!$K$4:$K$53,様式第１号!AD80)</f>
        <v>0</v>
      </c>
      <c r="V80" s="419"/>
      <c r="W80" s="372" t="s">
        <v>16</v>
      </c>
      <c r="X80" s="373"/>
      <c r="Y80" s="424">
        <f>U80*5</f>
        <v>0</v>
      </c>
      <c r="Z80" s="425"/>
      <c r="AA80" s="425"/>
      <c r="AB80" s="122" t="s">
        <v>43</v>
      </c>
      <c r="AC80" s="139" t="s">
        <v>32</v>
      </c>
      <c r="AD80" s="203" t="str">
        <f>C80</f>
        <v>助産所</v>
      </c>
      <c r="AF80" s="204"/>
      <c r="AG80" s="204"/>
      <c r="AL80" s="205"/>
      <c r="AM80" s="205"/>
    </row>
    <row r="81" spans="1:39" ht="17.25" customHeight="1">
      <c r="A81" s="70"/>
      <c r="B81" s="119">
        <v>46</v>
      </c>
      <c r="C81" s="24" t="s">
        <v>160</v>
      </c>
      <c r="D81" s="15"/>
      <c r="E81" s="10"/>
      <c r="F81" s="10"/>
      <c r="G81" s="10"/>
      <c r="H81" s="10"/>
      <c r="I81" s="10"/>
      <c r="J81" s="10"/>
      <c r="K81" s="10"/>
      <c r="L81" s="325"/>
      <c r="M81" s="325"/>
      <c r="N81" s="509"/>
      <c r="O81" s="510"/>
      <c r="P81" s="510"/>
      <c r="Q81" s="510"/>
      <c r="R81" s="510"/>
      <c r="S81" s="510"/>
      <c r="T81" s="511"/>
      <c r="U81" s="324">
        <f>COUNTIF('（別紙2）医療機関・薬局'!$K$4:$K$53,様式第１号!AD81)</f>
        <v>0</v>
      </c>
      <c r="V81" s="325"/>
      <c r="W81" s="332" t="s">
        <v>16</v>
      </c>
      <c r="X81" s="333"/>
      <c r="Y81" s="334">
        <f>U81*3</f>
        <v>0</v>
      </c>
      <c r="Z81" s="335"/>
      <c r="AA81" s="335"/>
      <c r="AB81" s="92" t="s">
        <v>43</v>
      </c>
      <c r="AC81" s="93" t="s">
        <v>32</v>
      </c>
      <c r="AD81" s="203" t="str">
        <f t="shared" ref="AD81:AD84" si="4">C81</f>
        <v>歯科技工所</v>
      </c>
      <c r="AF81" s="204"/>
      <c r="AG81" s="204"/>
      <c r="AL81" s="205"/>
      <c r="AM81" s="205"/>
    </row>
    <row r="82" spans="1:39" ht="17.25" customHeight="1">
      <c r="A82" s="70"/>
      <c r="B82" s="71" t="s">
        <v>103</v>
      </c>
      <c r="C82" s="15"/>
      <c r="D82" s="15"/>
      <c r="E82" s="15"/>
      <c r="F82" s="10"/>
      <c r="G82" s="10"/>
      <c r="H82" s="10"/>
      <c r="I82" s="10"/>
      <c r="J82" s="10"/>
      <c r="K82" s="10"/>
      <c r="L82" s="325"/>
      <c r="M82" s="325"/>
      <c r="N82" s="509"/>
      <c r="O82" s="510"/>
      <c r="P82" s="510"/>
      <c r="Q82" s="510"/>
      <c r="R82" s="510"/>
      <c r="S82" s="510"/>
      <c r="T82" s="511"/>
      <c r="U82" s="324"/>
      <c r="V82" s="325"/>
      <c r="W82" s="332"/>
      <c r="X82" s="333"/>
      <c r="Y82" s="334"/>
      <c r="Z82" s="335"/>
      <c r="AA82" s="335"/>
      <c r="AB82" s="92"/>
      <c r="AC82" s="93"/>
      <c r="AD82" s="203">
        <f t="shared" si="4"/>
        <v>0</v>
      </c>
      <c r="AF82" s="204"/>
      <c r="AG82" s="204"/>
      <c r="AL82" s="205"/>
      <c r="AM82" s="205"/>
    </row>
    <row r="83" spans="1:39" ht="17.25" customHeight="1">
      <c r="A83" s="70"/>
      <c r="B83" s="119">
        <v>47</v>
      </c>
      <c r="C83" s="24" t="s">
        <v>104</v>
      </c>
      <c r="D83" s="15"/>
      <c r="E83" s="10"/>
      <c r="F83" s="10"/>
      <c r="G83" s="10"/>
      <c r="H83" s="10"/>
      <c r="I83" s="10"/>
      <c r="J83" s="10"/>
      <c r="K83" s="10"/>
      <c r="L83" s="325"/>
      <c r="M83" s="325"/>
      <c r="N83" s="509"/>
      <c r="O83" s="510"/>
      <c r="P83" s="510"/>
      <c r="Q83" s="510"/>
      <c r="R83" s="510"/>
      <c r="S83" s="510"/>
      <c r="T83" s="511"/>
      <c r="U83" s="324">
        <f>COUNTIF('（別紙2）医療機関・薬局'!$K$4:$K$53,様式第１号!AD83)</f>
        <v>0</v>
      </c>
      <c r="V83" s="325"/>
      <c r="W83" s="332" t="s">
        <v>16</v>
      </c>
      <c r="X83" s="333"/>
      <c r="Y83" s="334">
        <f>U83*3</f>
        <v>0</v>
      </c>
      <c r="Z83" s="335"/>
      <c r="AA83" s="335"/>
      <c r="AB83" s="92" t="s">
        <v>43</v>
      </c>
      <c r="AC83" s="93" t="s">
        <v>32</v>
      </c>
      <c r="AD83" s="203" t="str">
        <f t="shared" si="4"/>
        <v>あはき</v>
      </c>
      <c r="AF83" s="204"/>
      <c r="AG83" s="204"/>
      <c r="AL83" s="205"/>
      <c r="AM83" s="205"/>
    </row>
    <row r="84" spans="1:39" ht="17.25" customHeight="1">
      <c r="A84" s="70"/>
      <c r="B84" s="120">
        <v>48</v>
      </c>
      <c r="C84" s="24" t="s">
        <v>105</v>
      </c>
      <c r="D84" s="15"/>
      <c r="E84" s="10"/>
      <c r="F84" s="10"/>
      <c r="G84" s="10"/>
      <c r="H84" s="10"/>
      <c r="I84" s="10"/>
      <c r="J84" s="10"/>
      <c r="K84" s="10"/>
      <c r="L84" s="325"/>
      <c r="M84" s="325"/>
      <c r="N84" s="509"/>
      <c r="O84" s="510"/>
      <c r="P84" s="510"/>
      <c r="Q84" s="510"/>
      <c r="R84" s="510"/>
      <c r="S84" s="510"/>
      <c r="T84" s="511"/>
      <c r="U84" s="324">
        <f>COUNTIF('（別紙2）医療機関・薬局'!$K$4:$K$53,様式第１号!AD84)</f>
        <v>0</v>
      </c>
      <c r="V84" s="325"/>
      <c r="W84" s="332" t="s">
        <v>16</v>
      </c>
      <c r="X84" s="333"/>
      <c r="Y84" s="334">
        <f>U84*3</f>
        <v>0</v>
      </c>
      <c r="Z84" s="335"/>
      <c r="AA84" s="335"/>
      <c r="AB84" s="92" t="s">
        <v>43</v>
      </c>
      <c r="AC84" s="93" t="s">
        <v>32</v>
      </c>
      <c r="AD84" s="203" t="str">
        <f t="shared" si="4"/>
        <v>柔道整復</v>
      </c>
      <c r="AF84" s="204"/>
      <c r="AG84" s="204"/>
      <c r="AL84" s="205"/>
      <c r="AM84" s="205"/>
    </row>
    <row r="85" spans="1:39" ht="17.25" customHeight="1" thickBot="1">
      <c r="A85" s="223"/>
      <c r="B85" s="121">
        <v>49</v>
      </c>
      <c r="C85" s="73" t="s">
        <v>110</v>
      </c>
      <c r="D85" s="74"/>
      <c r="E85" s="75"/>
      <c r="F85" s="75"/>
      <c r="G85" s="75"/>
      <c r="H85" s="75"/>
      <c r="I85" s="75"/>
      <c r="J85" s="75"/>
      <c r="K85" s="75"/>
      <c r="L85" s="495"/>
      <c r="M85" s="495"/>
      <c r="N85" s="496"/>
      <c r="O85" s="497"/>
      <c r="P85" s="497"/>
      <c r="Q85" s="497"/>
      <c r="R85" s="497"/>
      <c r="S85" s="497"/>
      <c r="T85" s="498"/>
      <c r="U85" s="324">
        <f>COUNTIF('（別紙2）医療機関・薬局'!$K$4:$K$53,様式第１号!AD85)</f>
        <v>0</v>
      </c>
      <c r="V85" s="325"/>
      <c r="W85" s="332" t="s">
        <v>16</v>
      </c>
      <c r="X85" s="333"/>
      <c r="Y85" s="334">
        <f>U85*5</f>
        <v>0</v>
      </c>
      <c r="Z85" s="335"/>
      <c r="AA85" s="335"/>
      <c r="AB85" s="92" t="s">
        <v>43</v>
      </c>
      <c r="AC85" s="93" t="s">
        <v>32</v>
      </c>
      <c r="AD85" s="203" t="str">
        <f>C85</f>
        <v>薬局</v>
      </c>
      <c r="AF85" s="204"/>
      <c r="AG85" s="204"/>
      <c r="AL85" s="205"/>
      <c r="AM85" s="205"/>
    </row>
    <row r="86" spans="1:39" ht="17.25" customHeight="1" thickBot="1">
      <c r="A86" s="222"/>
      <c r="B86" s="149" t="s">
        <v>18</v>
      </c>
      <c r="C86" s="141"/>
      <c r="D86" s="141"/>
      <c r="E86" s="141"/>
      <c r="F86" s="141"/>
      <c r="G86" s="141"/>
      <c r="H86" s="141"/>
      <c r="I86" s="141"/>
      <c r="J86" s="141"/>
      <c r="K86" s="141"/>
      <c r="L86" s="231"/>
      <c r="M86" s="231"/>
      <c r="N86" s="496"/>
      <c r="O86" s="497"/>
      <c r="P86" s="497"/>
      <c r="Q86" s="497"/>
      <c r="R86" s="497"/>
      <c r="S86" s="497"/>
      <c r="T86" s="498"/>
      <c r="U86" s="230">
        <f>SUM(U80:V85)</f>
        <v>0</v>
      </c>
      <c r="V86" s="231"/>
      <c r="W86" s="232" t="s">
        <v>16</v>
      </c>
      <c r="X86" s="233"/>
      <c r="Y86" s="234">
        <f>SUM(Y80:AA85)</f>
        <v>0</v>
      </c>
      <c r="Z86" s="235"/>
      <c r="AA86" s="235"/>
      <c r="AB86" s="96" t="s">
        <v>43</v>
      </c>
      <c r="AC86" s="97" t="s">
        <v>32</v>
      </c>
      <c r="AD86" s="203"/>
      <c r="AF86" s="204"/>
      <c r="AG86" s="204"/>
      <c r="AL86" s="205"/>
      <c r="AM86" s="205"/>
    </row>
    <row r="87" spans="1:39" ht="20.25" customHeight="1" thickBot="1">
      <c r="A87" s="149" t="s">
        <v>31</v>
      </c>
      <c r="B87" s="141"/>
      <c r="C87" s="141"/>
      <c r="D87" s="141"/>
      <c r="E87" s="141"/>
      <c r="F87" s="141"/>
      <c r="G87" s="141"/>
      <c r="H87" s="141"/>
      <c r="I87" s="141"/>
      <c r="J87" s="141"/>
      <c r="K87" s="141"/>
      <c r="L87" s="150"/>
      <c r="M87" s="150"/>
      <c r="N87" s="486">
        <f>N79+N74</f>
        <v>0</v>
      </c>
      <c r="O87" s="487"/>
      <c r="P87" s="129" t="s">
        <v>16</v>
      </c>
      <c r="Q87" s="507">
        <f>Q79+Q74</f>
        <v>0</v>
      </c>
      <c r="R87" s="508"/>
      <c r="S87" s="490" t="s">
        <v>219</v>
      </c>
      <c r="T87" s="491"/>
      <c r="U87" s="278">
        <f>U74+U79+U86</f>
        <v>0</v>
      </c>
      <c r="V87" s="279"/>
      <c r="W87" s="232" t="s">
        <v>16</v>
      </c>
      <c r="X87" s="233"/>
      <c r="Y87" s="432">
        <f>Y74+Y79+Y86</f>
        <v>0</v>
      </c>
      <c r="Z87" s="433"/>
      <c r="AA87" s="433"/>
      <c r="AB87" s="98" t="s">
        <v>43</v>
      </c>
      <c r="AC87" s="97" t="s">
        <v>32</v>
      </c>
    </row>
    <row r="88" spans="1:39" ht="17.25" customHeight="1">
      <c r="A88" s="157"/>
      <c r="B88" s="336" t="s">
        <v>190</v>
      </c>
      <c r="C88" s="158" t="s">
        <v>191</v>
      </c>
      <c r="D88" s="159"/>
      <c r="E88" s="39"/>
      <c r="F88" s="39"/>
      <c r="G88" s="39"/>
      <c r="H88" s="39"/>
      <c r="I88" s="39"/>
      <c r="J88" s="39"/>
      <c r="K88" s="39"/>
      <c r="L88" s="39"/>
      <c r="M88" s="39"/>
      <c r="N88" s="39"/>
      <c r="O88" s="39"/>
      <c r="P88" s="39"/>
      <c r="Q88" s="39"/>
      <c r="R88" s="39"/>
      <c r="S88" s="39"/>
      <c r="T88" s="39"/>
      <c r="U88" s="512"/>
      <c r="V88" s="513"/>
      <c r="W88" s="320"/>
      <c r="X88" s="321"/>
      <c r="Y88" s="322"/>
      <c r="Z88" s="323"/>
      <c r="AA88" s="323"/>
      <c r="AB88" s="166"/>
      <c r="AC88" s="167"/>
      <c r="AF88" s="204"/>
      <c r="AG88" s="204"/>
      <c r="AL88" s="205"/>
      <c r="AM88" s="205"/>
    </row>
    <row r="89" spans="1:39" ht="17.25" customHeight="1">
      <c r="A89" s="168"/>
      <c r="B89" s="337"/>
      <c r="C89" s="217">
        <v>50</v>
      </c>
      <c r="D89" s="21" t="s">
        <v>38</v>
      </c>
      <c r="E89" s="18"/>
      <c r="F89" s="18"/>
      <c r="G89" s="18"/>
      <c r="H89" s="18"/>
      <c r="I89" s="18"/>
      <c r="J89" s="18"/>
      <c r="K89" s="18"/>
      <c r="L89" s="18"/>
      <c r="M89" s="18"/>
      <c r="N89" s="18"/>
      <c r="O89" s="18"/>
      <c r="P89" s="18"/>
      <c r="Q89" s="18"/>
      <c r="R89" s="18"/>
      <c r="S89" s="18"/>
      <c r="T89" s="18"/>
      <c r="U89" s="267">
        <f>COUNTIF('(別紙3)障がい'!$J$4:$J$53,様式第１号!AD89)</f>
        <v>0</v>
      </c>
      <c r="V89" s="268"/>
      <c r="W89" s="250" t="s">
        <v>16</v>
      </c>
      <c r="X89" s="251"/>
      <c r="Y89" s="252">
        <f>U89*45</f>
        <v>0</v>
      </c>
      <c r="Z89" s="253"/>
      <c r="AA89" s="253"/>
      <c r="AB89" s="169" t="s">
        <v>43</v>
      </c>
      <c r="AC89" s="170" t="s">
        <v>32</v>
      </c>
      <c r="AD89" s="206" t="str">
        <f>$C$88&amp;D89</f>
        <v>施設入所支援（定員50人未満）</v>
      </c>
      <c r="AF89" s="204"/>
      <c r="AG89" s="204"/>
      <c r="AL89" s="205"/>
      <c r="AM89" s="205"/>
    </row>
    <row r="90" spans="1:39" ht="17.25" customHeight="1">
      <c r="A90" s="168"/>
      <c r="B90" s="337"/>
      <c r="C90" s="217">
        <v>51</v>
      </c>
      <c r="D90" s="24" t="s">
        <v>39</v>
      </c>
      <c r="E90" s="18"/>
      <c r="F90" s="18"/>
      <c r="G90" s="18"/>
      <c r="H90" s="18"/>
      <c r="I90" s="18"/>
      <c r="J90" s="18"/>
      <c r="K90" s="18"/>
      <c r="L90" s="18"/>
      <c r="M90" s="18"/>
      <c r="N90" s="18"/>
      <c r="O90" s="18"/>
      <c r="P90" s="18"/>
      <c r="Q90" s="18"/>
      <c r="R90" s="18"/>
      <c r="S90" s="18"/>
      <c r="T90" s="38"/>
      <c r="U90" s="267">
        <f>COUNTIF('(別紙3)障がい'!$J$4:$J$53,様式第１号!AD90)</f>
        <v>0</v>
      </c>
      <c r="V90" s="268"/>
      <c r="W90" s="250" t="s">
        <v>16</v>
      </c>
      <c r="X90" s="251"/>
      <c r="Y90" s="252">
        <f>U90*75</f>
        <v>0</v>
      </c>
      <c r="Z90" s="253"/>
      <c r="AA90" s="253"/>
      <c r="AB90" s="169" t="s">
        <v>43</v>
      </c>
      <c r="AC90" s="170" t="s">
        <v>32</v>
      </c>
      <c r="AD90" s="206" t="str">
        <f t="shared" ref="AD90:AD91" si="5">$C$88&amp;D90</f>
        <v>施設入所支援（定員50人以上100人未満）</v>
      </c>
      <c r="AF90" s="204"/>
      <c r="AG90" s="204"/>
      <c r="AL90" s="205"/>
      <c r="AM90" s="205"/>
    </row>
    <row r="91" spans="1:39" ht="17.25" customHeight="1">
      <c r="A91" s="168"/>
      <c r="B91" s="337"/>
      <c r="C91" s="16">
        <v>52</v>
      </c>
      <c r="D91" s="25" t="s">
        <v>40</v>
      </c>
      <c r="E91" s="18"/>
      <c r="F91" s="18"/>
      <c r="G91" s="18"/>
      <c r="H91" s="18"/>
      <c r="I91" s="18"/>
      <c r="J91" s="18"/>
      <c r="K91" s="18"/>
      <c r="L91" s="18"/>
      <c r="M91" s="18"/>
      <c r="N91" s="18"/>
      <c r="O91" s="18"/>
      <c r="P91" s="18"/>
      <c r="Q91" s="18"/>
      <c r="R91" s="18"/>
      <c r="S91" s="18"/>
      <c r="T91" s="18"/>
      <c r="U91" s="267">
        <f>COUNTIF('(別紙3)障がい'!$J$4:$J$53,様式第１号!AD91)</f>
        <v>0</v>
      </c>
      <c r="V91" s="268"/>
      <c r="W91" s="250" t="s">
        <v>16</v>
      </c>
      <c r="X91" s="251"/>
      <c r="Y91" s="252">
        <f>U91*135</f>
        <v>0</v>
      </c>
      <c r="Z91" s="253"/>
      <c r="AA91" s="253"/>
      <c r="AB91" s="169" t="s">
        <v>43</v>
      </c>
      <c r="AC91" s="170" t="s">
        <v>32</v>
      </c>
      <c r="AD91" s="206" t="str">
        <f t="shared" si="5"/>
        <v>施設入所支援（定員100人以上）</v>
      </c>
      <c r="AF91" s="204"/>
      <c r="AG91" s="204"/>
      <c r="AL91" s="205"/>
      <c r="AM91" s="205"/>
    </row>
    <row r="92" spans="1:39" ht="17.25" customHeight="1">
      <c r="A92" s="171"/>
      <c r="B92" s="337"/>
      <c r="C92" s="14" t="s">
        <v>192</v>
      </c>
      <c r="D92" s="15"/>
      <c r="E92" s="15"/>
      <c r="F92" s="15"/>
      <c r="G92" s="15"/>
      <c r="H92" s="15"/>
      <c r="I92" s="15"/>
      <c r="J92" s="15"/>
      <c r="K92" s="15"/>
      <c r="L92" s="15"/>
      <c r="M92" s="15"/>
      <c r="N92" s="15"/>
      <c r="O92" s="15"/>
      <c r="P92" s="15"/>
      <c r="Q92" s="15"/>
      <c r="R92" s="15"/>
      <c r="S92" s="15"/>
      <c r="T92" s="15"/>
      <c r="U92" s="267"/>
      <c r="V92" s="268"/>
      <c r="W92" s="250"/>
      <c r="X92" s="251"/>
      <c r="Y92" s="282"/>
      <c r="Z92" s="283"/>
      <c r="AA92" s="283"/>
      <c r="AB92" s="169"/>
      <c r="AC92" s="170"/>
      <c r="AD92" s="203"/>
      <c r="AF92" s="204"/>
      <c r="AG92" s="204"/>
      <c r="AL92" s="205"/>
      <c r="AM92" s="205"/>
    </row>
    <row r="93" spans="1:39" ht="17.25" customHeight="1">
      <c r="A93" s="168" t="s">
        <v>193</v>
      </c>
      <c r="B93" s="337"/>
      <c r="C93" s="23">
        <v>53</v>
      </c>
      <c r="D93" s="21" t="s">
        <v>38</v>
      </c>
      <c r="E93" s="15"/>
      <c r="F93" s="15"/>
      <c r="G93" s="15"/>
      <c r="H93" s="15"/>
      <c r="I93" s="15"/>
      <c r="J93" s="15"/>
      <c r="K93" s="15"/>
      <c r="L93" s="15"/>
      <c r="M93" s="15"/>
      <c r="N93" s="15"/>
      <c r="O93" s="15"/>
      <c r="P93" s="15"/>
      <c r="Q93" s="15"/>
      <c r="R93" s="15"/>
      <c r="S93" s="15"/>
      <c r="T93" s="15"/>
      <c r="U93" s="267">
        <f>COUNTIF('(別紙3)障がい'!$J$4:$J$53,様式第１号!AD93)</f>
        <v>0</v>
      </c>
      <c r="V93" s="268"/>
      <c r="W93" s="250" t="s">
        <v>16</v>
      </c>
      <c r="X93" s="251"/>
      <c r="Y93" s="252">
        <f>U93*45</f>
        <v>0</v>
      </c>
      <c r="Z93" s="253"/>
      <c r="AA93" s="253"/>
      <c r="AB93" s="169" t="s">
        <v>43</v>
      </c>
      <c r="AC93" s="170" t="s">
        <v>32</v>
      </c>
      <c r="AD93" s="206" t="str">
        <f>$C$92&amp;D93</f>
        <v>福祉型障がい児入所施設（定員50人未満）</v>
      </c>
      <c r="AF93" s="204"/>
      <c r="AG93" s="204"/>
      <c r="AL93" s="205"/>
      <c r="AM93" s="205"/>
    </row>
    <row r="94" spans="1:39" ht="17.25" customHeight="1">
      <c r="A94" s="168"/>
      <c r="B94" s="337"/>
      <c r="C94" s="23">
        <v>54</v>
      </c>
      <c r="D94" s="24" t="s">
        <v>39</v>
      </c>
      <c r="E94" s="15"/>
      <c r="F94" s="15"/>
      <c r="G94" s="15"/>
      <c r="H94" s="15"/>
      <c r="I94" s="15"/>
      <c r="J94" s="15"/>
      <c r="K94" s="15"/>
      <c r="L94" s="15"/>
      <c r="M94" s="15"/>
      <c r="N94" s="15"/>
      <c r="O94" s="15"/>
      <c r="P94" s="15"/>
      <c r="Q94" s="15"/>
      <c r="R94" s="15"/>
      <c r="S94" s="15"/>
      <c r="T94" s="15"/>
      <c r="U94" s="267">
        <f>COUNTIF('(別紙3)障がい'!$J$4:$J$53,様式第１号!AD94)</f>
        <v>0</v>
      </c>
      <c r="V94" s="268"/>
      <c r="W94" s="250" t="s">
        <v>16</v>
      </c>
      <c r="X94" s="251"/>
      <c r="Y94" s="252">
        <f>U94*75</f>
        <v>0</v>
      </c>
      <c r="Z94" s="253"/>
      <c r="AA94" s="253"/>
      <c r="AB94" s="169" t="s">
        <v>43</v>
      </c>
      <c r="AC94" s="170" t="s">
        <v>32</v>
      </c>
      <c r="AD94" s="206" t="str">
        <f t="shared" ref="AD94:AD122" si="6">$C$92&amp;D94</f>
        <v>福祉型障がい児入所施設（定員50人以上100人未満）</v>
      </c>
      <c r="AF94" s="204"/>
      <c r="AG94" s="204"/>
      <c r="AL94" s="205"/>
      <c r="AM94" s="205"/>
    </row>
    <row r="95" spans="1:39" ht="17.25" customHeight="1" thickBot="1">
      <c r="A95" s="168" t="s">
        <v>194</v>
      </c>
      <c r="B95" s="338"/>
      <c r="C95" s="16">
        <v>55</v>
      </c>
      <c r="D95" s="25" t="s">
        <v>40</v>
      </c>
      <c r="E95" s="15"/>
      <c r="F95" s="15"/>
      <c r="G95" s="15"/>
      <c r="H95" s="15"/>
      <c r="I95" s="15"/>
      <c r="J95" s="15"/>
      <c r="K95" s="15"/>
      <c r="L95" s="15"/>
      <c r="M95" s="15"/>
      <c r="N95" s="15"/>
      <c r="O95" s="15"/>
      <c r="P95" s="15"/>
      <c r="Q95" s="15"/>
      <c r="R95" s="15"/>
      <c r="S95" s="15"/>
      <c r="T95" s="15"/>
      <c r="U95" s="267">
        <f>COUNTIF('(別紙3)障がい'!$J$4:$J$53,様式第１号!AD95)</f>
        <v>0</v>
      </c>
      <c r="V95" s="268"/>
      <c r="W95" s="250" t="s">
        <v>16</v>
      </c>
      <c r="X95" s="251"/>
      <c r="Y95" s="330">
        <f>U95*135</f>
        <v>0</v>
      </c>
      <c r="Z95" s="331"/>
      <c r="AA95" s="331"/>
      <c r="AB95" s="169" t="s">
        <v>43</v>
      </c>
      <c r="AC95" s="170" t="s">
        <v>32</v>
      </c>
      <c r="AD95" s="206" t="str">
        <f t="shared" si="6"/>
        <v>福祉型障がい児入所施設（定員100人以上）</v>
      </c>
      <c r="AF95" s="204"/>
      <c r="AG95" s="204"/>
      <c r="AL95" s="205"/>
      <c r="AM95" s="205"/>
    </row>
    <row r="96" spans="1:39" ht="17.25" customHeight="1" thickBot="1">
      <c r="A96" s="168"/>
      <c r="B96" s="243" t="s">
        <v>18</v>
      </c>
      <c r="C96" s="243"/>
      <c r="D96" s="243"/>
      <c r="E96" s="243"/>
      <c r="F96" s="243"/>
      <c r="G96" s="243"/>
      <c r="H96" s="243"/>
      <c r="I96" s="243"/>
      <c r="J96" s="243"/>
      <c r="K96" s="243"/>
      <c r="L96" s="243"/>
      <c r="M96" s="243"/>
      <c r="N96" s="243"/>
      <c r="O96" s="243"/>
      <c r="P96" s="243"/>
      <c r="Q96" s="243"/>
      <c r="R96" s="243"/>
      <c r="S96" s="243"/>
      <c r="T96" s="254"/>
      <c r="U96" s="255">
        <f>SUM(U88:V95)</f>
        <v>0</v>
      </c>
      <c r="V96" s="256"/>
      <c r="W96" s="257" t="s">
        <v>16</v>
      </c>
      <c r="X96" s="258"/>
      <c r="Y96" s="297">
        <f>SUM(Y88:AA95)</f>
        <v>0</v>
      </c>
      <c r="Z96" s="326"/>
      <c r="AA96" s="326"/>
      <c r="AB96" s="172" t="s">
        <v>43</v>
      </c>
      <c r="AC96" s="173" t="s">
        <v>32</v>
      </c>
      <c r="AD96" s="206"/>
      <c r="AF96" s="204"/>
      <c r="AG96" s="204"/>
      <c r="AL96" s="205"/>
      <c r="AM96" s="205"/>
    </row>
    <row r="97" spans="1:44" ht="17.25" customHeight="1">
      <c r="A97" s="168" t="s">
        <v>195</v>
      </c>
      <c r="B97" s="327" t="s">
        <v>47</v>
      </c>
      <c r="C97" s="115">
        <v>56</v>
      </c>
      <c r="D97" s="39" t="s">
        <v>196</v>
      </c>
      <c r="E97" s="39"/>
      <c r="F97" s="39"/>
      <c r="G97" s="39"/>
      <c r="H97" s="39"/>
      <c r="I97" s="39"/>
      <c r="J97" s="39"/>
      <c r="K97" s="39"/>
      <c r="L97" s="39"/>
      <c r="M97" s="39"/>
      <c r="N97" s="39"/>
      <c r="O97" s="39"/>
      <c r="P97" s="39"/>
      <c r="Q97" s="39"/>
      <c r="R97" s="39"/>
      <c r="S97" s="39"/>
      <c r="T97" s="40"/>
      <c r="U97" s="267">
        <f>COUNTIF('(別紙3)障がい'!$J$4:$J$53,様式第１号!AD97)</f>
        <v>0</v>
      </c>
      <c r="V97" s="268"/>
      <c r="W97" s="250" t="s">
        <v>16</v>
      </c>
      <c r="X97" s="251"/>
      <c r="Y97" s="282">
        <f>U97*14.8</f>
        <v>0</v>
      </c>
      <c r="Z97" s="283"/>
      <c r="AA97" s="283"/>
      <c r="AB97" s="169" t="s">
        <v>43</v>
      </c>
      <c r="AC97" s="170" t="s">
        <v>32</v>
      </c>
      <c r="AD97" s="206" t="str">
        <f>D97</f>
        <v>短期入所</v>
      </c>
      <c r="AF97" s="204"/>
      <c r="AG97" s="204"/>
      <c r="AL97" s="205"/>
      <c r="AM97" s="205"/>
    </row>
    <row r="98" spans="1:44" ht="17.25" customHeight="1">
      <c r="A98" s="168"/>
      <c r="B98" s="328"/>
      <c r="C98" s="23">
        <v>57</v>
      </c>
      <c r="D98" s="15" t="s">
        <v>197</v>
      </c>
      <c r="E98" s="15"/>
      <c r="F98" s="15"/>
      <c r="G98" s="15"/>
      <c r="H98" s="15"/>
      <c r="I98" s="15"/>
      <c r="J98" s="15"/>
      <c r="K98" s="15"/>
      <c r="L98" s="15"/>
      <c r="M98" s="15"/>
      <c r="N98" s="15"/>
      <c r="O98" s="15"/>
      <c r="P98" s="15"/>
      <c r="Q98" s="15"/>
      <c r="R98" s="15"/>
      <c r="S98" s="15"/>
      <c r="T98" s="15"/>
      <c r="U98" s="267">
        <f>COUNTIF('(別紙3)障がい'!$J$4:$J$53,様式第１号!AD98)</f>
        <v>0</v>
      </c>
      <c r="V98" s="268"/>
      <c r="W98" s="250" t="s">
        <v>16</v>
      </c>
      <c r="X98" s="251"/>
      <c r="Y98" s="282">
        <f>U98*15.8</f>
        <v>0</v>
      </c>
      <c r="Z98" s="283"/>
      <c r="AA98" s="283"/>
      <c r="AB98" s="169" t="s">
        <v>43</v>
      </c>
      <c r="AC98" s="170" t="s">
        <v>32</v>
      </c>
      <c r="AD98" s="206" t="str">
        <f>D98</f>
        <v>共同生活援助</v>
      </c>
      <c r="AF98" s="204"/>
      <c r="AG98" s="204"/>
      <c r="AL98" s="205"/>
      <c r="AM98" s="205"/>
    </row>
    <row r="99" spans="1:44" ht="17.25" customHeight="1" thickBot="1">
      <c r="A99" s="168" t="s">
        <v>93</v>
      </c>
      <c r="B99" s="329"/>
      <c r="C99" s="23">
        <v>58</v>
      </c>
      <c r="D99" s="15" t="s">
        <v>198</v>
      </c>
      <c r="E99" s="15"/>
      <c r="F99" s="15"/>
      <c r="G99" s="15"/>
      <c r="H99" s="15"/>
      <c r="I99" s="15"/>
      <c r="J99" s="15"/>
      <c r="K99" s="15"/>
      <c r="L99" s="15"/>
      <c r="M99" s="15"/>
      <c r="N99" s="15"/>
      <c r="O99" s="15"/>
      <c r="P99" s="15"/>
      <c r="Q99" s="15"/>
      <c r="R99" s="15"/>
      <c r="S99" s="15"/>
      <c r="T99" s="38"/>
      <c r="U99" s="267">
        <f>COUNTIF('(別紙3)障がい'!$J$4:$J$53,様式第１号!AD99)</f>
        <v>0</v>
      </c>
      <c r="V99" s="268"/>
      <c r="W99" s="250" t="s">
        <v>16</v>
      </c>
      <c r="X99" s="251"/>
      <c r="Y99" s="252">
        <f>U99*30</f>
        <v>0</v>
      </c>
      <c r="Z99" s="253"/>
      <c r="AA99" s="253"/>
      <c r="AB99" s="169" t="s">
        <v>43</v>
      </c>
      <c r="AC99" s="170" t="s">
        <v>32</v>
      </c>
      <c r="AD99" s="206" t="str">
        <f>D99</f>
        <v>宿泊型自立訓練</v>
      </c>
      <c r="AF99" s="204"/>
      <c r="AG99" s="204"/>
      <c r="AM99" s="205"/>
    </row>
    <row r="100" spans="1:44" ht="17.25" customHeight="1" thickBot="1">
      <c r="A100" s="168"/>
      <c r="B100" s="243" t="s">
        <v>18</v>
      </c>
      <c r="C100" s="243"/>
      <c r="D100" s="243"/>
      <c r="E100" s="243"/>
      <c r="F100" s="243"/>
      <c r="G100" s="243"/>
      <c r="H100" s="243"/>
      <c r="I100" s="243"/>
      <c r="J100" s="243"/>
      <c r="K100" s="243"/>
      <c r="L100" s="243"/>
      <c r="M100" s="243"/>
      <c r="N100" s="243"/>
      <c r="O100" s="243"/>
      <c r="P100" s="243"/>
      <c r="Q100" s="243"/>
      <c r="R100" s="243"/>
      <c r="S100" s="243"/>
      <c r="T100" s="254"/>
      <c r="U100" s="255">
        <f>SUM(U97:V99)</f>
        <v>0</v>
      </c>
      <c r="V100" s="256"/>
      <c r="W100" s="257" t="s">
        <v>16</v>
      </c>
      <c r="X100" s="258"/>
      <c r="Y100" s="259">
        <f>SUM(Y97:AA99)</f>
        <v>0</v>
      </c>
      <c r="Z100" s="260"/>
      <c r="AA100" s="260"/>
      <c r="AB100" s="172" t="s">
        <v>43</v>
      </c>
      <c r="AC100" s="173" t="s">
        <v>32</v>
      </c>
      <c r="AD100" s="206"/>
      <c r="AF100" s="204"/>
      <c r="AG100" s="204"/>
      <c r="AL100" s="205"/>
      <c r="AM100" s="205"/>
    </row>
    <row r="101" spans="1:44" ht="17.25" customHeight="1">
      <c r="A101" s="168" t="s">
        <v>94</v>
      </c>
      <c r="B101" s="313" t="s">
        <v>28</v>
      </c>
      <c r="C101" s="115">
        <v>59</v>
      </c>
      <c r="D101" s="15" t="s">
        <v>199</v>
      </c>
      <c r="E101" s="15"/>
      <c r="F101" s="15"/>
      <c r="G101" s="15"/>
      <c r="H101" s="15"/>
      <c r="I101" s="15"/>
      <c r="J101" s="15"/>
      <c r="K101" s="15"/>
      <c r="L101" s="15"/>
      <c r="M101" s="15"/>
      <c r="N101" s="15"/>
      <c r="O101" s="15"/>
      <c r="P101" s="15"/>
      <c r="Q101" s="15"/>
      <c r="R101" s="15"/>
      <c r="S101" s="15"/>
      <c r="T101" s="38"/>
      <c r="U101" s="267">
        <f>COUNTIF('(別紙3)障がい'!$J$4:$J$53,様式第１号!AD101)</f>
        <v>0</v>
      </c>
      <c r="V101" s="268"/>
      <c r="W101" s="250" t="s">
        <v>16</v>
      </c>
      <c r="X101" s="251"/>
      <c r="Y101" s="282">
        <f>U101*14.8</f>
        <v>0</v>
      </c>
      <c r="Z101" s="283"/>
      <c r="AA101" s="283"/>
      <c r="AB101" s="169" t="s">
        <v>43</v>
      </c>
      <c r="AC101" s="170" t="s">
        <v>32</v>
      </c>
      <c r="AD101" s="206" t="str">
        <f t="shared" ref="AD101:AD107" si="7">D101</f>
        <v>生活介護</v>
      </c>
      <c r="AF101" s="204"/>
      <c r="AG101" s="204"/>
      <c r="AL101" s="205"/>
      <c r="AM101" s="205"/>
    </row>
    <row r="102" spans="1:44" ht="17.25" customHeight="1">
      <c r="A102" s="171"/>
      <c r="B102" s="314"/>
      <c r="C102" s="23">
        <v>60</v>
      </c>
      <c r="D102" s="24" t="s">
        <v>200</v>
      </c>
      <c r="E102" s="15"/>
      <c r="F102" s="15"/>
      <c r="G102" s="15"/>
      <c r="H102" s="15"/>
      <c r="I102" s="15"/>
      <c r="J102" s="15"/>
      <c r="K102" s="15"/>
      <c r="L102" s="15"/>
      <c r="M102" s="15"/>
      <c r="N102" s="15"/>
      <c r="O102" s="15"/>
      <c r="P102" s="15"/>
      <c r="Q102" s="15"/>
      <c r="R102" s="15"/>
      <c r="S102" s="15"/>
      <c r="T102" s="15"/>
      <c r="U102" s="267">
        <f>COUNTIF('(別紙3)障がい'!$J$4:$J$53,様式第１号!AD102)</f>
        <v>0</v>
      </c>
      <c r="V102" s="268"/>
      <c r="W102" s="250" t="s">
        <v>16</v>
      </c>
      <c r="X102" s="251"/>
      <c r="Y102" s="282">
        <f>U102*14.8</f>
        <v>0</v>
      </c>
      <c r="Z102" s="283"/>
      <c r="AA102" s="283"/>
      <c r="AB102" s="169" t="s">
        <v>43</v>
      </c>
      <c r="AC102" s="170" t="s">
        <v>32</v>
      </c>
      <c r="AD102" s="206" t="str">
        <f t="shared" si="7"/>
        <v>就労継続支援A型</v>
      </c>
      <c r="AF102" s="204"/>
      <c r="AG102" s="204"/>
      <c r="AL102" s="205"/>
      <c r="AM102" s="205"/>
      <c r="AR102" s="205"/>
    </row>
    <row r="103" spans="1:44" ht="17.25" customHeight="1">
      <c r="A103" s="174" t="s">
        <v>95</v>
      </c>
      <c r="B103" s="314"/>
      <c r="C103" s="23">
        <v>61</v>
      </c>
      <c r="D103" s="15" t="s">
        <v>201</v>
      </c>
      <c r="E103" s="15"/>
      <c r="F103" s="15"/>
      <c r="G103" s="15"/>
      <c r="H103" s="15"/>
      <c r="I103" s="15"/>
      <c r="J103" s="15"/>
      <c r="K103" s="15"/>
      <c r="L103" s="15"/>
      <c r="M103" s="15"/>
      <c r="N103" s="15"/>
      <c r="O103" s="15"/>
      <c r="P103" s="15"/>
      <c r="Q103" s="15"/>
      <c r="R103" s="15"/>
      <c r="S103" s="15"/>
      <c r="T103" s="15"/>
      <c r="U103" s="267">
        <f>COUNTIF('(別紙3)障がい'!$J$4:$J$53,様式第１号!AD103)</f>
        <v>0</v>
      </c>
      <c r="V103" s="268"/>
      <c r="W103" s="250" t="s">
        <v>16</v>
      </c>
      <c r="X103" s="251"/>
      <c r="Y103" s="282">
        <f>U103*14.8</f>
        <v>0</v>
      </c>
      <c r="Z103" s="283"/>
      <c r="AA103" s="283"/>
      <c r="AB103" s="169" t="s">
        <v>43</v>
      </c>
      <c r="AC103" s="170" t="s">
        <v>32</v>
      </c>
      <c r="AD103" s="206" t="str">
        <f t="shared" si="7"/>
        <v>就労継続支援B型</v>
      </c>
      <c r="AF103" s="204"/>
      <c r="AG103" s="204"/>
      <c r="AL103" s="205"/>
      <c r="AM103" s="205"/>
    </row>
    <row r="104" spans="1:44" ht="17.25" customHeight="1">
      <c r="A104" s="168"/>
      <c r="B104" s="314"/>
      <c r="C104" s="23">
        <v>62</v>
      </c>
      <c r="D104" s="15" t="s">
        <v>202</v>
      </c>
      <c r="E104" s="15"/>
      <c r="F104" s="15"/>
      <c r="G104" s="15"/>
      <c r="H104" s="15"/>
      <c r="I104" s="15"/>
      <c r="J104" s="15"/>
      <c r="K104" s="15"/>
      <c r="L104" s="15"/>
      <c r="M104" s="15"/>
      <c r="N104" s="15"/>
      <c r="O104" s="15"/>
      <c r="P104" s="15"/>
      <c r="Q104" s="15"/>
      <c r="R104" s="15"/>
      <c r="S104" s="15"/>
      <c r="T104" s="15"/>
      <c r="U104" s="267">
        <f>COUNTIF('(別紙3)障がい'!$J$4:$J$53,様式第１号!AD104)</f>
        <v>0</v>
      </c>
      <c r="V104" s="268"/>
      <c r="W104" s="250" t="s">
        <v>16</v>
      </c>
      <c r="X104" s="251"/>
      <c r="Y104" s="282">
        <f>U104*14.8</f>
        <v>0</v>
      </c>
      <c r="Z104" s="283"/>
      <c r="AA104" s="283"/>
      <c r="AB104" s="169" t="s">
        <v>43</v>
      </c>
      <c r="AC104" s="170" t="s">
        <v>32</v>
      </c>
      <c r="AD104" s="206" t="str">
        <f t="shared" si="7"/>
        <v>地域活動支援センター</v>
      </c>
      <c r="AF104" s="204"/>
      <c r="AG104" s="204"/>
      <c r="AL104" s="205"/>
      <c r="AM104" s="205"/>
    </row>
    <row r="105" spans="1:44" ht="17.25" customHeight="1">
      <c r="A105" s="168" t="s">
        <v>96</v>
      </c>
      <c r="B105" s="314"/>
      <c r="C105" s="23">
        <v>63</v>
      </c>
      <c r="D105" s="21" t="s">
        <v>203</v>
      </c>
      <c r="E105" s="21"/>
      <c r="F105" s="21"/>
      <c r="G105" s="21"/>
      <c r="H105" s="21"/>
      <c r="I105" s="21"/>
      <c r="J105" s="21"/>
      <c r="K105" s="21"/>
      <c r="L105" s="21"/>
      <c r="M105" s="21"/>
      <c r="N105" s="21"/>
      <c r="O105" s="21"/>
      <c r="P105" s="21"/>
      <c r="Q105" s="21"/>
      <c r="R105" s="21"/>
      <c r="S105" s="21"/>
      <c r="T105" s="21"/>
      <c r="U105" s="267">
        <f>COUNTIF('(別紙3)障がい'!$J$4:$J$53,様式第１号!AD105)</f>
        <v>0</v>
      </c>
      <c r="V105" s="268"/>
      <c r="W105" s="250" t="s">
        <v>16</v>
      </c>
      <c r="X105" s="251"/>
      <c r="Y105" s="282">
        <f>U105*14.8</f>
        <v>0</v>
      </c>
      <c r="Z105" s="283"/>
      <c r="AA105" s="283"/>
      <c r="AB105" s="169" t="s">
        <v>43</v>
      </c>
      <c r="AC105" s="170" t="s">
        <v>32</v>
      </c>
      <c r="AD105" s="206" t="str">
        <f t="shared" si="7"/>
        <v>小規模作業所</v>
      </c>
      <c r="AF105" s="204"/>
      <c r="AG105" s="204"/>
      <c r="AL105" s="205"/>
      <c r="AM105" s="205"/>
    </row>
    <row r="106" spans="1:44" ht="17.25" customHeight="1">
      <c r="A106" s="168"/>
      <c r="B106" s="314"/>
      <c r="C106" s="23">
        <v>64</v>
      </c>
      <c r="D106" s="15" t="s">
        <v>204</v>
      </c>
      <c r="E106" s="21"/>
      <c r="F106" s="21"/>
      <c r="G106" s="21"/>
      <c r="H106" s="21"/>
      <c r="I106" s="21"/>
      <c r="J106" s="21"/>
      <c r="K106" s="21"/>
      <c r="L106" s="21"/>
      <c r="M106" s="21"/>
      <c r="N106" s="21"/>
      <c r="O106" s="21"/>
      <c r="P106" s="21"/>
      <c r="Q106" s="21"/>
      <c r="R106" s="21"/>
      <c r="S106" s="21"/>
      <c r="T106" s="21"/>
      <c r="U106" s="267">
        <f>COUNTIF('(別紙3)障がい'!$J$4:$J$53,様式第１号!AD106)</f>
        <v>0</v>
      </c>
      <c r="V106" s="268"/>
      <c r="W106" s="250" t="s">
        <v>16</v>
      </c>
      <c r="X106" s="251"/>
      <c r="Y106" s="252">
        <f>U106*12</f>
        <v>0</v>
      </c>
      <c r="Z106" s="253"/>
      <c r="AA106" s="253"/>
      <c r="AB106" s="169" t="s">
        <v>43</v>
      </c>
      <c r="AC106" s="170" t="s">
        <v>32</v>
      </c>
      <c r="AD106" s="206" t="str">
        <f t="shared" si="7"/>
        <v>児童発達支援</v>
      </c>
      <c r="AF106" s="204"/>
      <c r="AG106" s="204"/>
      <c r="AL106" s="205"/>
      <c r="AM106" s="205"/>
    </row>
    <row r="107" spans="1:44" ht="17.25" customHeight="1" thickBot="1">
      <c r="A107" s="168"/>
      <c r="B107" s="315"/>
      <c r="C107" s="23">
        <v>65</v>
      </c>
      <c r="D107" s="15" t="s">
        <v>205</v>
      </c>
      <c r="E107" s="21"/>
      <c r="F107" s="21"/>
      <c r="G107" s="21"/>
      <c r="H107" s="21"/>
      <c r="I107" s="21"/>
      <c r="J107" s="21"/>
      <c r="K107" s="21"/>
      <c r="L107" s="21"/>
      <c r="M107" s="21"/>
      <c r="N107" s="21"/>
      <c r="O107" s="21"/>
      <c r="P107" s="21"/>
      <c r="Q107" s="21"/>
      <c r="R107" s="21"/>
      <c r="S107" s="21"/>
      <c r="T107" s="21"/>
      <c r="U107" s="267">
        <f>COUNTIF('(別紙3)障がい'!$J$4:$J$53,様式第１号!AD107)</f>
        <v>0</v>
      </c>
      <c r="V107" s="268"/>
      <c r="W107" s="250" t="s">
        <v>16</v>
      </c>
      <c r="X107" s="251"/>
      <c r="Y107" s="252">
        <f>U107*12</f>
        <v>0</v>
      </c>
      <c r="Z107" s="253"/>
      <c r="AA107" s="253"/>
      <c r="AB107" s="169" t="s">
        <v>43</v>
      </c>
      <c r="AC107" s="170" t="s">
        <v>32</v>
      </c>
      <c r="AD107" s="206" t="str">
        <f t="shared" si="7"/>
        <v>放課後等デイサービス</v>
      </c>
      <c r="AF107" s="204"/>
      <c r="AG107" s="204"/>
      <c r="AL107" s="205"/>
      <c r="AM107" s="205"/>
    </row>
    <row r="108" spans="1:44" ht="17.25" customHeight="1" thickBot="1">
      <c r="A108" s="168"/>
      <c r="B108" s="242" t="s">
        <v>206</v>
      </c>
      <c r="C108" s="243"/>
      <c r="D108" s="243"/>
      <c r="E108" s="243"/>
      <c r="F108" s="243"/>
      <c r="G108" s="243"/>
      <c r="H108" s="243"/>
      <c r="I108" s="243"/>
      <c r="J108" s="243"/>
      <c r="K108" s="243"/>
      <c r="L108" s="243"/>
      <c r="M108" s="243"/>
      <c r="N108" s="243"/>
      <c r="O108" s="243"/>
      <c r="P108" s="243"/>
      <c r="Q108" s="243"/>
      <c r="R108" s="243"/>
      <c r="S108" s="243"/>
      <c r="T108" s="254"/>
      <c r="U108" s="255">
        <f>SUM(U101:V107)</f>
        <v>0</v>
      </c>
      <c r="V108" s="256"/>
      <c r="W108" s="257" t="s">
        <v>16</v>
      </c>
      <c r="X108" s="258"/>
      <c r="Y108" s="259">
        <f>SUM(Y101:AA107)</f>
        <v>0</v>
      </c>
      <c r="Z108" s="260"/>
      <c r="AA108" s="260"/>
      <c r="AB108" s="172" t="s">
        <v>43</v>
      </c>
      <c r="AC108" s="173" t="s">
        <v>32</v>
      </c>
      <c r="AD108" s="206"/>
      <c r="AF108" s="204"/>
      <c r="AG108" s="204"/>
      <c r="AL108" s="205"/>
      <c r="AM108" s="205"/>
    </row>
    <row r="109" spans="1:44" ht="17.25" customHeight="1">
      <c r="A109" s="168"/>
      <c r="B109" s="261" t="s">
        <v>220</v>
      </c>
      <c r="C109" s="115">
        <v>66</v>
      </c>
      <c r="D109" s="264" t="s">
        <v>207</v>
      </c>
      <c r="E109" s="265"/>
      <c r="F109" s="265"/>
      <c r="G109" s="265"/>
      <c r="H109" s="265"/>
      <c r="I109" s="265"/>
      <c r="J109" s="265"/>
      <c r="K109" s="265"/>
      <c r="L109" s="265"/>
      <c r="M109" s="265"/>
      <c r="N109" s="265"/>
      <c r="O109" s="265"/>
      <c r="P109" s="265"/>
      <c r="Q109" s="265"/>
      <c r="R109" s="265"/>
      <c r="S109" s="265"/>
      <c r="T109" s="266"/>
      <c r="U109" s="267">
        <f>COUNTIF('(別紙3)障がい'!$J$4:$J$53,様式第１号!AD109)</f>
        <v>0</v>
      </c>
      <c r="V109" s="268"/>
      <c r="W109" s="250" t="s">
        <v>16</v>
      </c>
      <c r="X109" s="251"/>
      <c r="Y109" s="252">
        <f>U109*8</f>
        <v>0</v>
      </c>
      <c r="Z109" s="253"/>
      <c r="AA109" s="253"/>
      <c r="AB109" s="169" t="s">
        <v>43</v>
      </c>
      <c r="AC109" s="170" t="s">
        <v>32</v>
      </c>
      <c r="AD109" s="206" t="str">
        <f>D109</f>
        <v>訪問系障がい福祉サービス</v>
      </c>
      <c r="AF109" s="204"/>
      <c r="AG109" s="204"/>
      <c r="AL109" s="205"/>
      <c r="AM109" s="205"/>
    </row>
    <row r="110" spans="1:44" ht="17.25" customHeight="1">
      <c r="A110" s="168"/>
      <c r="B110" s="262"/>
      <c r="C110" s="23">
        <v>67</v>
      </c>
      <c r="D110" s="15" t="s">
        <v>208</v>
      </c>
      <c r="E110" s="15"/>
      <c r="F110" s="15"/>
      <c r="G110" s="15"/>
      <c r="H110" s="15"/>
      <c r="I110" s="15"/>
      <c r="J110" s="15"/>
      <c r="K110" s="15"/>
      <c r="L110" s="15"/>
      <c r="M110" s="15"/>
      <c r="N110" s="15"/>
      <c r="O110" s="15"/>
      <c r="P110" s="15"/>
      <c r="Q110" s="15"/>
      <c r="R110" s="15"/>
      <c r="S110" s="15"/>
      <c r="T110" s="15"/>
      <c r="U110" s="267">
        <f>COUNTIF('(別紙3)障がい'!$J$4:$J$53,様式第１号!AD110)</f>
        <v>0</v>
      </c>
      <c r="V110" s="268"/>
      <c r="W110" s="250" t="s">
        <v>16</v>
      </c>
      <c r="X110" s="251"/>
      <c r="Y110" s="252">
        <f>U110*8</f>
        <v>0</v>
      </c>
      <c r="Z110" s="253"/>
      <c r="AA110" s="253"/>
      <c r="AB110" s="169" t="s">
        <v>43</v>
      </c>
      <c r="AC110" s="170" t="s">
        <v>32</v>
      </c>
      <c r="AD110" s="206" t="str">
        <f>D110</f>
        <v>保育所等訪問支援</v>
      </c>
      <c r="AF110" s="204"/>
      <c r="AG110" s="204"/>
      <c r="AL110" s="205"/>
      <c r="AM110" s="205"/>
    </row>
    <row r="111" spans="1:44" ht="17.25" customHeight="1" thickBot="1">
      <c r="A111" s="225"/>
      <c r="B111" s="263"/>
      <c r="C111" s="116">
        <v>68</v>
      </c>
      <c r="D111" s="175" t="s">
        <v>209</v>
      </c>
      <c r="E111" s="175"/>
      <c r="F111" s="175"/>
      <c r="G111" s="175"/>
      <c r="H111" s="175"/>
      <c r="I111" s="175"/>
      <c r="J111" s="175"/>
      <c r="K111" s="175"/>
      <c r="L111" s="175"/>
      <c r="M111" s="175"/>
      <c r="N111" s="175"/>
      <c r="O111" s="175"/>
      <c r="P111" s="175"/>
      <c r="Q111" s="175"/>
      <c r="R111" s="175"/>
      <c r="S111" s="175"/>
      <c r="T111" s="176"/>
      <c r="U111" s="269">
        <f>COUNTIF('(別紙3)障がい'!$J$4:$J$53,様式第１号!AD111)</f>
        <v>0</v>
      </c>
      <c r="V111" s="270"/>
      <c r="W111" s="316" t="s">
        <v>16</v>
      </c>
      <c r="X111" s="317"/>
      <c r="Y111" s="318">
        <f>U111*8</f>
        <v>0</v>
      </c>
      <c r="Z111" s="319"/>
      <c r="AA111" s="319"/>
      <c r="AB111" s="177" t="s">
        <v>43</v>
      </c>
      <c r="AC111" s="178" t="s">
        <v>32</v>
      </c>
      <c r="AD111" s="206" t="str">
        <f>D111</f>
        <v>相談支援事業所</v>
      </c>
      <c r="AF111" s="204"/>
      <c r="AG111" s="204"/>
      <c r="AL111" s="205"/>
      <c r="AM111" s="205"/>
    </row>
    <row r="112" spans="1:44" ht="17.25" customHeight="1" thickBot="1">
      <c r="A112" s="224"/>
      <c r="B112" s="242" t="s">
        <v>206</v>
      </c>
      <c r="C112" s="243"/>
      <c r="D112" s="243"/>
      <c r="E112" s="243"/>
      <c r="F112" s="243"/>
      <c r="G112" s="243"/>
      <c r="H112" s="243"/>
      <c r="I112" s="243"/>
      <c r="J112" s="243"/>
      <c r="K112" s="243"/>
      <c r="L112" s="243"/>
      <c r="M112" s="243"/>
      <c r="N112" s="243"/>
      <c r="O112" s="243"/>
      <c r="P112" s="243"/>
      <c r="Q112" s="243"/>
      <c r="R112" s="243"/>
      <c r="S112" s="243"/>
      <c r="T112" s="254"/>
      <c r="U112" s="255">
        <f>SUM(U109:V111)</f>
        <v>0</v>
      </c>
      <c r="V112" s="256"/>
      <c r="W112" s="257" t="s">
        <v>16</v>
      </c>
      <c r="X112" s="258"/>
      <c r="Y112" s="259">
        <f>SUM(Y109:AA111)</f>
        <v>0</v>
      </c>
      <c r="Z112" s="260"/>
      <c r="AA112" s="260"/>
      <c r="AB112" s="172" t="s">
        <v>43</v>
      </c>
      <c r="AC112" s="173" t="s">
        <v>32</v>
      </c>
      <c r="AD112" s="206"/>
      <c r="AF112" s="204"/>
      <c r="AG112" s="204"/>
      <c r="AL112" s="205"/>
      <c r="AM112" s="205"/>
    </row>
    <row r="113" spans="1:45" ht="20.25" customHeight="1" thickBot="1">
      <c r="A113" s="242" t="s">
        <v>31</v>
      </c>
      <c r="B113" s="243"/>
      <c r="C113" s="243"/>
      <c r="D113" s="243"/>
      <c r="E113" s="243"/>
      <c r="F113" s="243"/>
      <c r="G113" s="243"/>
      <c r="H113" s="243"/>
      <c r="I113" s="243"/>
      <c r="J113" s="243"/>
      <c r="K113" s="243"/>
      <c r="L113" s="243"/>
      <c r="M113" s="243"/>
      <c r="N113" s="243"/>
      <c r="O113" s="243"/>
      <c r="P113" s="243"/>
      <c r="Q113" s="243"/>
      <c r="R113" s="243"/>
      <c r="S113" s="243"/>
      <c r="T113" s="254"/>
      <c r="U113" s="311">
        <f>SUM(U108,U100,U96,U109,U110,U111)</f>
        <v>0</v>
      </c>
      <c r="V113" s="312"/>
      <c r="W113" s="294" t="s">
        <v>16</v>
      </c>
      <c r="X113" s="295"/>
      <c r="Y113" s="276">
        <f>SUM(Y109:AA111,Y108,Y100,Y96)</f>
        <v>0</v>
      </c>
      <c r="Z113" s="277"/>
      <c r="AA113" s="277"/>
      <c r="AB113" s="179" t="s">
        <v>43</v>
      </c>
      <c r="AC113" s="173" t="s">
        <v>32</v>
      </c>
      <c r="AD113" s="206"/>
    </row>
    <row r="114" spans="1:45" ht="17.25" customHeight="1">
      <c r="A114" s="304" t="s">
        <v>221</v>
      </c>
      <c r="B114" s="236" t="s">
        <v>222</v>
      </c>
      <c r="C114" s="237"/>
      <c r="D114" s="237"/>
      <c r="E114" s="237"/>
      <c r="F114" s="237"/>
      <c r="G114" s="237"/>
      <c r="H114" s="237"/>
      <c r="I114" s="237"/>
      <c r="J114" s="237"/>
      <c r="K114" s="237"/>
      <c r="L114" s="237"/>
      <c r="M114" s="237"/>
      <c r="N114" s="237"/>
      <c r="O114" s="237"/>
      <c r="P114" s="237"/>
      <c r="Q114" s="237"/>
      <c r="R114" s="237"/>
      <c r="S114" s="237"/>
      <c r="T114" s="238"/>
      <c r="U114" s="284"/>
      <c r="V114" s="285"/>
      <c r="W114" s="286"/>
      <c r="X114" s="287"/>
      <c r="Y114" s="288"/>
      <c r="Z114" s="289"/>
      <c r="AA114" s="289"/>
      <c r="AB114" s="180"/>
      <c r="AC114" s="181"/>
      <c r="AD114" s="206"/>
      <c r="AF114" s="204"/>
      <c r="AG114" s="204"/>
      <c r="AL114" s="205"/>
      <c r="AM114" s="205"/>
    </row>
    <row r="115" spans="1:45" ht="17.25" customHeight="1" thickBot="1">
      <c r="A115" s="305"/>
      <c r="B115" s="182">
        <v>69</v>
      </c>
      <c r="C115" s="239" t="s">
        <v>223</v>
      </c>
      <c r="D115" s="240"/>
      <c r="E115" s="240"/>
      <c r="F115" s="240"/>
      <c r="G115" s="240"/>
      <c r="H115" s="240"/>
      <c r="I115" s="240"/>
      <c r="J115" s="240"/>
      <c r="K115" s="240"/>
      <c r="L115" s="240"/>
      <c r="M115" s="240"/>
      <c r="N115" s="240"/>
      <c r="O115" s="240"/>
      <c r="P115" s="240"/>
      <c r="Q115" s="240"/>
      <c r="R115" s="240"/>
      <c r="S115" s="240"/>
      <c r="T115" s="241"/>
      <c r="U115" s="309">
        <f>COUNTIF('(別紙4)国保 '!D4:D53,C115)</f>
        <v>0</v>
      </c>
      <c r="V115" s="310"/>
      <c r="W115" s="290" t="s">
        <v>224</v>
      </c>
      <c r="X115" s="291"/>
      <c r="Y115" s="318">
        <f>U115*65</f>
        <v>0</v>
      </c>
      <c r="Z115" s="319"/>
      <c r="AA115" s="319"/>
      <c r="AB115" s="183" t="s">
        <v>225</v>
      </c>
      <c r="AC115" s="184" t="s">
        <v>226</v>
      </c>
      <c r="AD115" s="206" t="str">
        <f>C115</f>
        <v>救護施設</v>
      </c>
      <c r="AF115" s="204"/>
      <c r="AG115" s="204"/>
      <c r="AL115" s="205"/>
      <c r="AM115" s="205"/>
    </row>
    <row r="116" spans="1:45" ht="17.25" customHeight="1" thickBot="1">
      <c r="A116" s="306"/>
      <c r="B116" s="242" t="s">
        <v>227</v>
      </c>
      <c r="C116" s="243"/>
      <c r="D116" s="243"/>
      <c r="E116" s="243"/>
      <c r="F116" s="243"/>
      <c r="G116" s="243"/>
      <c r="H116" s="243"/>
      <c r="I116" s="243"/>
      <c r="J116" s="243"/>
      <c r="K116" s="243"/>
      <c r="L116" s="243"/>
      <c r="M116" s="243"/>
      <c r="N116" s="243"/>
      <c r="O116" s="243"/>
      <c r="P116" s="243"/>
      <c r="Q116" s="243"/>
      <c r="R116" s="243"/>
      <c r="S116" s="243"/>
      <c r="T116" s="243"/>
      <c r="U116" s="292">
        <f>U115</f>
        <v>0</v>
      </c>
      <c r="V116" s="293"/>
      <c r="W116" s="294" t="s">
        <v>16</v>
      </c>
      <c r="X116" s="295"/>
      <c r="Y116" s="296">
        <f>Y115</f>
        <v>0</v>
      </c>
      <c r="Z116" s="296"/>
      <c r="AA116" s="297"/>
      <c r="AB116" s="172" t="s">
        <v>43</v>
      </c>
      <c r="AC116" s="173" t="s">
        <v>226</v>
      </c>
      <c r="AD116" s="206"/>
      <c r="AF116" s="204"/>
      <c r="AG116" s="204"/>
      <c r="AL116" s="205"/>
      <c r="AM116" s="205"/>
    </row>
    <row r="117" spans="1:45" ht="17.25" customHeight="1">
      <c r="A117" s="306"/>
      <c r="B117" s="244" t="s">
        <v>228</v>
      </c>
      <c r="C117" s="245"/>
      <c r="D117" s="245"/>
      <c r="E117" s="245"/>
      <c r="F117" s="245"/>
      <c r="G117" s="245"/>
      <c r="H117" s="245"/>
      <c r="I117" s="245"/>
      <c r="J117" s="245"/>
      <c r="K117" s="245"/>
      <c r="L117" s="245"/>
      <c r="M117" s="245"/>
      <c r="N117" s="245"/>
      <c r="O117" s="245"/>
      <c r="P117" s="245"/>
      <c r="Q117" s="245"/>
      <c r="R117" s="245"/>
      <c r="S117" s="245"/>
      <c r="T117" s="246"/>
      <c r="U117" s="160"/>
      <c r="V117" s="161"/>
      <c r="W117" s="162"/>
      <c r="X117" s="163"/>
      <c r="Y117" s="164"/>
      <c r="Z117" s="165"/>
      <c r="AA117" s="165"/>
      <c r="AB117" s="166"/>
      <c r="AC117" s="167"/>
      <c r="AD117" s="206"/>
      <c r="AF117" s="204"/>
      <c r="AG117" s="204"/>
      <c r="AL117" s="205"/>
      <c r="AM117" s="205"/>
    </row>
    <row r="118" spans="1:45" ht="17.25" customHeight="1">
      <c r="A118" s="306"/>
      <c r="B118" s="185">
        <v>70</v>
      </c>
      <c r="C118" s="247" t="s">
        <v>240</v>
      </c>
      <c r="D118" s="248"/>
      <c r="E118" s="248"/>
      <c r="F118" s="248"/>
      <c r="G118" s="248"/>
      <c r="H118" s="248"/>
      <c r="I118" s="248"/>
      <c r="J118" s="248"/>
      <c r="K118" s="248"/>
      <c r="L118" s="248"/>
      <c r="M118" s="248"/>
      <c r="N118" s="248"/>
      <c r="O118" s="248"/>
      <c r="P118" s="248"/>
      <c r="Q118" s="248"/>
      <c r="R118" s="248"/>
      <c r="S118" s="248"/>
      <c r="T118" s="249"/>
      <c r="U118" s="298">
        <f>COUNTIF('(別紙4)国保 '!$D$4:$D$53,C118)</f>
        <v>0</v>
      </c>
      <c r="V118" s="299"/>
      <c r="W118" s="300" t="s">
        <v>16</v>
      </c>
      <c r="X118" s="301"/>
      <c r="Y118" s="302">
        <f>U118*5</f>
        <v>0</v>
      </c>
      <c r="Z118" s="303"/>
      <c r="AA118" s="303"/>
      <c r="AB118" s="186" t="s">
        <v>43</v>
      </c>
      <c r="AC118" s="187" t="s">
        <v>32</v>
      </c>
      <c r="AD118" s="206" t="str">
        <f>C118</f>
        <v>支援活動団体(活動回数:月４回以上)</v>
      </c>
      <c r="AF118" s="204"/>
      <c r="AG118" s="204"/>
      <c r="AL118" s="205"/>
      <c r="AM118" s="205"/>
    </row>
    <row r="119" spans="1:45" ht="17.25" customHeight="1">
      <c r="A119" s="306"/>
      <c r="B119" s="185">
        <v>71</v>
      </c>
      <c r="C119" s="271" t="s">
        <v>242</v>
      </c>
      <c r="D119" s="272"/>
      <c r="E119" s="272"/>
      <c r="F119" s="272"/>
      <c r="G119" s="272"/>
      <c r="H119" s="272"/>
      <c r="I119" s="272"/>
      <c r="J119" s="272"/>
      <c r="K119" s="272"/>
      <c r="L119" s="272"/>
      <c r="M119" s="272"/>
      <c r="N119" s="272"/>
      <c r="O119" s="272"/>
      <c r="P119" s="272"/>
      <c r="Q119" s="272"/>
      <c r="R119" s="272"/>
      <c r="S119" s="272"/>
      <c r="T119" s="273"/>
      <c r="U119" s="298">
        <f>COUNTIF('(別紙4)国保 '!$D$4:$D$53,C119)</f>
        <v>0</v>
      </c>
      <c r="V119" s="299"/>
      <c r="W119" s="307" t="s">
        <v>16</v>
      </c>
      <c r="X119" s="308"/>
      <c r="Y119" s="252">
        <f>U119*3</f>
        <v>0</v>
      </c>
      <c r="Z119" s="253"/>
      <c r="AA119" s="253"/>
      <c r="AB119" s="169" t="s">
        <v>43</v>
      </c>
      <c r="AC119" s="170" t="s">
        <v>32</v>
      </c>
      <c r="AD119" s="206" t="str">
        <f>C119</f>
        <v>支援活動団体(活動回数:月２回以上)</v>
      </c>
      <c r="AF119" s="204"/>
      <c r="AG119" s="204"/>
      <c r="AL119" s="205"/>
      <c r="AM119" s="205"/>
    </row>
    <row r="120" spans="1:45" ht="17.25" customHeight="1" thickBot="1">
      <c r="A120" s="306"/>
      <c r="B120" s="188">
        <v>72</v>
      </c>
      <c r="C120" s="240" t="s">
        <v>243</v>
      </c>
      <c r="D120" s="274"/>
      <c r="E120" s="274"/>
      <c r="F120" s="274"/>
      <c r="G120" s="274"/>
      <c r="H120" s="274"/>
      <c r="I120" s="274"/>
      <c r="J120" s="274"/>
      <c r="K120" s="274"/>
      <c r="L120" s="274"/>
      <c r="M120" s="274"/>
      <c r="N120" s="274"/>
      <c r="O120" s="274"/>
      <c r="P120" s="274"/>
      <c r="Q120" s="274"/>
      <c r="R120" s="274"/>
      <c r="S120" s="274"/>
      <c r="T120" s="275"/>
      <c r="U120" s="309">
        <f>COUNTIF('(別紙4)国保 '!$D$4:$D$53,C120)</f>
        <v>0</v>
      </c>
      <c r="V120" s="310"/>
      <c r="W120" s="307" t="s">
        <v>16</v>
      </c>
      <c r="X120" s="308"/>
      <c r="Y120" s="282">
        <f>U120*1.5</f>
        <v>0</v>
      </c>
      <c r="Z120" s="283"/>
      <c r="AA120" s="283"/>
      <c r="AB120" s="169" t="s">
        <v>43</v>
      </c>
      <c r="AC120" s="170" t="s">
        <v>32</v>
      </c>
      <c r="AD120" s="206" t="str">
        <f>C120</f>
        <v>支援活動団体(活動回数:月１回以上)</v>
      </c>
      <c r="AF120" s="204"/>
      <c r="AG120" s="204"/>
      <c r="AL120" s="205"/>
      <c r="AM120" s="205"/>
    </row>
    <row r="121" spans="1:45" ht="17.25" customHeight="1" thickBot="1">
      <c r="A121" s="226"/>
      <c r="B121" s="242" t="s">
        <v>227</v>
      </c>
      <c r="C121" s="243"/>
      <c r="D121" s="243"/>
      <c r="E121" s="243"/>
      <c r="F121" s="243"/>
      <c r="G121" s="243"/>
      <c r="H121" s="243"/>
      <c r="I121" s="243"/>
      <c r="J121" s="243"/>
      <c r="K121" s="243"/>
      <c r="L121" s="243"/>
      <c r="M121" s="243"/>
      <c r="N121" s="243"/>
      <c r="O121" s="243"/>
      <c r="P121" s="243"/>
      <c r="Q121" s="243"/>
      <c r="R121" s="243"/>
      <c r="S121" s="243"/>
      <c r="T121" s="243"/>
      <c r="U121" s="292">
        <f>SUM(U118:V120)</f>
        <v>0</v>
      </c>
      <c r="V121" s="293"/>
      <c r="W121" s="294" t="s">
        <v>16</v>
      </c>
      <c r="X121" s="295"/>
      <c r="Y121" s="296">
        <f>SUM(Y118:AA120)</f>
        <v>0</v>
      </c>
      <c r="Z121" s="296"/>
      <c r="AA121" s="297"/>
      <c r="AB121" s="172" t="s">
        <v>43</v>
      </c>
      <c r="AC121" s="173" t="s">
        <v>226</v>
      </c>
      <c r="AD121" s="206"/>
      <c r="AF121" s="204"/>
      <c r="AG121" s="204"/>
      <c r="AL121" s="205"/>
      <c r="AM121" s="205"/>
    </row>
    <row r="122" spans="1:45" ht="20.25" customHeight="1" thickBot="1">
      <c r="A122" s="227" t="s">
        <v>250</v>
      </c>
      <c r="B122" s="228"/>
      <c r="C122" s="228"/>
      <c r="D122" s="228"/>
      <c r="E122" s="228"/>
      <c r="F122" s="228"/>
      <c r="G122" s="228"/>
      <c r="H122" s="228"/>
      <c r="I122" s="228"/>
      <c r="J122" s="228"/>
      <c r="K122" s="228"/>
      <c r="L122" s="228"/>
      <c r="M122" s="228"/>
      <c r="N122" s="228"/>
      <c r="O122" s="228"/>
      <c r="P122" s="228"/>
      <c r="Q122" s="228"/>
      <c r="R122" s="228"/>
      <c r="S122" s="228"/>
      <c r="T122" s="229"/>
      <c r="U122" s="278">
        <f>SUM(U118:V120)+U116</f>
        <v>0</v>
      </c>
      <c r="V122" s="279"/>
      <c r="W122" s="232" t="s">
        <v>16</v>
      </c>
      <c r="X122" s="233"/>
      <c r="Y122" s="280">
        <f>SUM(Y118:AA120)+Y116</f>
        <v>0</v>
      </c>
      <c r="Z122" s="281"/>
      <c r="AA122" s="281"/>
      <c r="AB122" s="98" t="s">
        <v>43</v>
      </c>
      <c r="AC122" s="97" t="s">
        <v>32</v>
      </c>
      <c r="AD122" s="206" t="str">
        <f t="shared" si="6"/>
        <v>福祉型障がい児入所施設</v>
      </c>
    </row>
    <row r="123" spans="1:45" ht="20.25" customHeight="1" thickBot="1">
      <c r="A123" s="227" t="s">
        <v>254</v>
      </c>
      <c r="B123" s="228"/>
      <c r="C123" s="228"/>
      <c r="D123" s="228"/>
      <c r="E123" s="228"/>
      <c r="F123" s="228"/>
      <c r="G123" s="228"/>
      <c r="H123" s="228"/>
      <c r="I123" s="228"/>
      <c r="J123" s="228"/>
      <c r="K123" s="228"/>
      <c r="L123" s="228"/>
      <c r="M123" s="228"/>
      <c r="N123" s="228"/>
      <c r="O123" s="228"/>
      <c r="P123" s="228"/>
      <c r="Q123" s="228"/>
      <c r="R123" s="228"/>
      <c r="S123" s="228"/>
      <c r="T123" s="229"/>
      <c r="U123" s="278">
        <f>U64+U87+U113+U122</f>
        <v>0</v>
      </c>
      <c r="V123" s="279"/>
      <c r="W123" s="232" t="s">
        <v>16</v>
      </c>
      <c r="X123" s="233"/>
      <c r="Y123" s="280">
        <f>Y64+Y87+Y113+Y122+Q87</f>
        <v>0</v>
      </c>
      <c r="Z123" s="281"/>
      <c r="AA123" s="281"/>
      <c r="AB123" s="98" t="s">
        <v>43</v>
      </c>
      <c r="AC123" s="97" t="s">
        <v>32</v>
      </c>
      <c r="AD123" s="206"/>
    </row>
    <row r="124" spans="1:45" s="41" customFormat="1" ht="20.25" customHeight="1">
      <c r="A124" s="479" t="s">
        <v>64</v>
      </c>
      <c r="B124" s="480"/>
      <c r="C124" s="480"/>
      <c r="D124" s="480"/>
      <c r="E124" s="480"/>
      <c r="F124" s="480"/>
      <c r="G124" s="480"/>
      <c r="H124" s="480"/>
      <c r="I124" s="480"/>
      <c r="J124" s="480"/>
      <c r="K124" s="480"/>
      <c r="L124" s="480"/>
      <c r="M124" s="480"/>
      <c r="N124" s="480"/>
      <c r="O124" s="480"/>
      <c r="P124" s="480"/>
      <c r="Q124" s="480"/>
      <c r="R124" s="480"/>
      <c r="S124" s="480"/>
      <c r="T124" s="480"/>
      <c r="U124" s="480"/>
      <c r="V124" s="480"/>
      <c r="W124" s="480"/>
      <c r="X124" s="480"/>
      <c r="Y124" s="480"/>
      <c r="Z124" s="480"/>
      <c r="AA124" s="480"/>
      <c r="AB124" s="480"/>
      <c r="AC124" s="481"/>
      <c r="AD124" s="207"/>
      <c r="AE124" s="208"/>
      <c r="AF124" s="208"/>
      <c r="AG124" s="208"/>
      <c r="AH124" s="208"/>
      <c r="AI124" s="208"/>
      <c r="AJ124" s="208"/>
      <c r="AK124" s="208"/>
      <c r="AL124" s="208"/>
      <c r="AM124" s="208"/>
      <c r="AN124" s="208"/>
      <c r="AO124" s="85"/>
      <c r="AP124" s="85"/>
      <c r="AQ124" s="85"/>
      <c r="AR124" s="85"/>
      <c r="AS124" s="85"/>
    </row>
    <row r="125" spans="1:45" s="41" customFormat="1" ht="20.25" customHeight="1">
      <c r="A125" s="450"/>
      <c r="B125" s="451"/>
      <c r="C125" s="55" t="s">
        <v>186</v>
      </c>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7"/>
      <c r="AD125" s="85"/>
      <c r="AE125" s="209"/>
      <c r="AF125" s="209"/>
      <c r="AG125" s="209"/>
      <c r="AH125" s="209"/>
      <c r="AI125" s="209"/>
      <c r="AJ125" s="209"/>
      <c r="AK125" s="209"/>
      <c r="AL125" s="209"/>
      <c r="AM125" s="209"/>
      <c r="AN125" s="209"/>
      <c r="AO125" s="85"/>
      <c r="AP125" s="85"/>
      <c r="AQ125" s="85"/>
      <c r="AR125" s="85"/>
      <c r="AS125" s="85"/>
    </row>
    <row r="126" spans="1:45" s="41" customFormat="1" ht="20.25" customHeight="1" thickBot="1">
      <c r="A126" s="482"/>
      <c r="B126" s="483"/>
      <c r="C126" s="58" t="s">
        <v>65</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60"/>
      <c r="AD126" s="85"/>
      <c r="AE126" s="86"/>
      <c r="AF126" s="86"/>
      <c r="AG126" s="86"/>
      <c r="AH126" s="86"/>
      <c r="AI126" s="86"/>
      <c r="AJ126" s="86"/>
      <c r="AK126" s="86"/>
      <c r="AL126" s="86"/>
      <c r="AM126" s="86"/>
      <c r="AN126" s="86"/>
      <c r="AO126" s="85"/>
      <c r="AP126" s="85"/>
      <c r="AQ126" s="85"/>
      <c r="AR126" s="85"/>
      <c r="AS126" s="85"/>
    </row>
    <row r="127" spans="1:45" s="111" customFormat="1" ht="18.75" customHeight="1" thickBot="1">
      <c r="A127" s="113" t="s">
        <v>184</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D127" s="210"/>
      <c r="AE127" s="210"/>
      <c r="AF127" s="210"/>
      <c r="AG127" s="210"/>
      <c r="AH127" s="210"/>
      <c r="AI127" s="210"/>
      <c r="AJ127" s="210"/>
      <c r="AK127" s="210"/>
      <c r="AL127" s="210"/>
      <c r="AM127" s="210"/>
      <c r="AN127" s="211"/>
      <c r="AO127" s="211"/>
      <c r="AP127" s="211"/>
      <c r="AQ127" s="211"/>
      <c r="AR127" s="211"/>
      <c r="AS127" s="211"/>
    </row>
    <row r="128" spans="1:45" s="41" customFormat="1" ht="17.25" customHeight="1">
      <c r="A128" s="426" t="s">
        <v>56</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8"/>
      <c r="AD128" s="208"/>
      <c r="AE128" s="208"/>
      <c r="AF128" s="208"/>
      <c r="AG128" s="208"/>
      <c r="AH128" s="208"/>
      <c r="AI128" s="208"/>
      <c r="AJ128" s="208"/>
      <c r="AK128" s="208"/>
      <c r="AL128" s="208"/>
      <c r="AM128" s="208"/>
      <c r="AN128" s="208"/>
      <c r="AO128" s="85"/>
      <c r="AP128" s="85"/>
      <c r="AQ128" s="85"/>
      <c r="AR128" s="85"/>
      <c r="AS128" s="85"/>
    </row>
    <row r="129" spans="1:45" s="41" customFormat="1" ht="11.25" customHeight="1">
      <c r="A129" s="404" t="s">
        <v>61</v>
      </c>
      <c r="B129" s="405"/>
      <c r="C129" s="406"/>
      <c r="D129" s="440" t="s">
        <v>57</v>
      </c>
      <c r="E129" s="441"/>
      <c r="F129" s="441"/>
      <c r="G129" s="441"/>
      <c r="H129" s="442"/>
      <c r="I129" s="446" t="s">
        <v>58</v>
      </c>
      <c r="J129" s="420" t="s">
        <v>59</v>
      </c>
      <c r="K129" s="405"/>
      <c r="L129" s="405"/>
      <c r="M129" s="405"/>
      <c r="N129" s="405"/>
      <c r="O129" s="405"/>
      <c r="P129" s="406"/>
      <c r="Q129" s="420" t="s">
        <v>90</v>
      </c>
      <c r="R129" s="405"/>
      <c r="S129" s="405"/>
      <c r="T129" s="405"/>
      <c r="U129" s="405"/>
      <c r="V129" s="405"/>
      <c r="W129" s="405"/>
      <c r="X129" s="405"/>
      <c r="Y129" s="405"/>
      <c r="Z129" s="405"/>
      <c r="AA129" s="405"/>
      <c r="AB129" s="405"/>
      <c r="AC129" s="421"/>
      <c r="AD129" s="212"/>
      <c r="AE129" s="212"/>
      <c r="AF129" s="212"/>
      <c r="AG129" s="85"/>
      <c r="AH129" s="85"/>
      <c r="AI129" s="85"/>
      <c r="AJ129" s="85"/>
      <c r="AK129" s="85"/>
      <c r="AL129" s="85"/>
      <c r="AM129" s="85"/>
      <c r="AN129" s="85"/>
      <c r="AO129" s="85"/>
      <c r="AP129" s="85"/>
      <c r="AQ129" s="85"/>
      <c r="AR129" s="85"/>
      <c r="AS129" s="85"/>
    </row>
    <row r="130" spans="1:45" s="41" customFormat="1" ht="11.25" customHeight="1">
      <c r="A130" s="407"/>
      <c r="B130" s="408"/>
      <c r="C130" s="409"/>
      <c r="D130" s="443"/>
      <c r="E130" s="444"/>
      <c r="F130" s="444"/>
      <c r="G130" s="444"/>
      <c r="H130" s="445"/>
      <c r="I130" s="447"/>
      <c r="J130" s="422"/>
      <c r="K130" s="408"/>
      <c r="L130" s="408"/>
      <c r="M130" s="408"/>
      <c r="N130" s="408"/>
      <c r="O130" s="408"/>
      <c r="P130" s="409"/>
      <c r="Q130" s="422"/>
      <c r="R130" s="408"/>
      <c r="S130" s="408"/>
      <c r="T130" s="408"/>
      <c r="U130" s="408"/>
      <c r="V130" s="408"/>
      <c r="W130" s="408"/>
      <c r="X130" s="408"/>
      <c r="Y130" s="408"/>
      <c r="Z130" s="408"/>
      <c r="AA130" s="408"/>
      <c r="AB130" s="408"/>
      <c r="AC130" s="423"/>
      <c r="AD130" s="212"/>
      <c r="AE130" s="212"/>
      <c r="AF130" s="212"/>
      <c r="AG130" s="85"/>
      <c r="AH130" s="85"/>
      <c r="AI130" s="85"/>
      <c r="AJ130" s="85"/>
      <c r="AK130" s="85"/>
      <c r="AL130" s="85"/>
      <c r="AM130" s="85"/>
      <c r="AN130" s="85"/>
      <c r="AO130" s="85"/>
      <c r="AP130" s="85"/>
      <c r="AQ130" s="85"/>
      <c r="AR130" s="85"/>
      <c r="AS130" s="85"/>
    </row>
    <row r="131" spans="1:45" s="41" customFormat="1" ht="23.25" customHeight="1">
      <c r="A131" s="410"/>
      <c r="B131" s="411"/>
      <c r="C131" s="412"/>
      <c r="D131" s="429"/>
      <c r="E131" s="430"/>
      <c r="F131" s="430"/>
      <c r="G131" s="430"/>
      <c r="H131" s="431"/>
      <c r="I131" s="448" t="s">
        <v>60</v>
      </c>
      <c r="J131" s="434"/>
      <c r="K131" s="436"/>
      <c r="L131" s="436"/>
      <c r="M131" s="436"/>
      <c r="N131" s="436"/>
      <c r="O131" s="436"/>
      <c r="P131" s="438"/>
      <c r="Q131" s="461"/>
      <c r="R131" s="462"/>
      <c r="S131" s="462"/>
      <c r="T131" s="462"/>
      <c r="U131" s="462"/>
      <c r="V131" s="462"/>
      <c r="W131" s="462"/>
      <c r="X131" s="462"/>
      <c r="Y131" s="462"/>
      <c r="Z131" s="462"/>
      <c r="AA131" s="462"/>
      <c r="AB131" s="462"/>
      <c r="AC131" s="463"/>
      <c r="AD131" s="213"/>
      <c r="AE131" s="213"/>
      <c r="AF131" s="213"/>
      <c r="AG131" s="85"/>
      <c r="AH131" s="85"/>
      <c r="AI131" s="85"/>
      <c r="AJ131" s="85"/>
      <c r="AK131" s="85"/>
      <c r="AL131" s="85"/>
      <c r="AM131" s="85"/>
      <c r="AN131" s="85"/>
      <c r="AO131" s="85"/>
      <c r="AP131" s="85"/>
      <c r="AQ131" s="85"/>
      <c r="AR131" s="85"/>
      <c r="AS131" s="85"/>
    </row>
    <row r="132" spans="1:45" s="41" customFormat="1" ht="23.25" customHeight="1" thickBot="1">
      <c r="A132" s="413"/>
      <c r="B132" s="414"/>
      <c r="C132" s="415"/>
      <c r="D132" s="416" t="s">
        <v>62</v>
      </c>
      <c r="E132" s="417"/>
      <c r="F132" s="64"/>
      <c r="G132" s="65"/>
      <c r="H132" s="66"/>
      <c r="I132" s="449"/>
      <c r="J132" s="435"/>
      <c r="K132" s="437"/>
      <c r="L132" s="437"/>
      <c r="M132" s="437"/>
      <c r="N132" s="437"/>
      <c r="O132" s="437"/>
      <c r="P132" s="439"/>
      <c r="Q132" s="449"/>
      <c r="R132" s="464"/>
      <c r="S132" s="464"/>
      <c r="T132" s="464"/>
      <c r="U132" s="464"/>
      <c r="V132" s="464"/>
      <c r="W132" s="464"/>
      <c r="X132" s="464"/>
      <c r="Y132" s="464"/>
      <c r="Z132" s="464"/>
      <c r="AA132" s="464"/>
      <c r="AB132" s="464"/>
      <c r="AC132" s="465"/>
      <c r="AD132" s="213"/>
      <c r="AE132" s="213"/>
      <c r="AF132" s="213"/>
      <c r="AG132" s="85"/>
      <c r="AH132" s="85"/>
      <c r="AI132" s="85"/>
      <c r="AJ132" s="85"/>
      <c r="AK132" s="85"/>
      <c r="AL132" s="85"/>
      <c r="AM132" s="85"/>
      <c r="AN132" s="85"/>
      <c r="AO132" s="85"/>
      <c r="AP132" s="85"/>
      <c r="AQ132" s="85"/>
      <c r="AR132" s="85"/>
      <c r="AS132" s="85"/>
    </row>
    <row r="133" spans="1:45" s="41" customFormat="1" ht="11.45" customHeight="1">
      <c r="B133" s="61"/>
      <c r="C133" s="61"/>
      <c r="D133" s="61"/>
      <c r="E133" s="61"/>
      <c r="F133" s="61"/>
      <c r="G133" s="61"/>
      <c r="H133" s="61"/>
      <c r="I133" s="61"/>
      <c r="J133" s="62"/>
      <c r="K133" s="61"/>
      <c r="L133" s="61"/>
      <c r="M133" s="63"/>
      <c r="N133" s="63"/>
      <c r="O133" s="63"/>
      <c r="P133" s="63"/>
      <c r="Q133" s="63"/>
      <c r="R133" s="63"/>
      <c r="S133" s="63"/>
      <c r="T133" s="63"/>
      <c r="U133" s="63"/>
      <c r="V133" s="63"/>
      <c r="W133" s="63"/>
      <c r="X133" s="63"/>
      <c r="Y133" s="63"/>
      <c r="Z133" s="63"/>
      <c r="AA133" s="63"/>
      <c r="AB133" s="63"/>
      <c r="AC133" s="63"/>
      <c r="AD133" s="212"/>
      <c r="AE133" s="212"/>
      <c r="AF133" s="212"/>
      <c r="AG133" s="212"/>
      <c r="AH133" s="212"/>
      <c r="AI133" s="212"/>
      <c r="AJ133" s="212"/>
      <c r="AK133" s="212"/>
      <c r="AL133" s="212"/>
      <c r="AM133" s="212"/>
      <c r="AN133" s="212"/>
      <c r="AO133" s="85"/>
      <c r="AP133" s="85"/>
      <c r="AQ133" s="85"/>
      <c r="AR133" s="85"/>
      <c r="AS133" s="85"/>
    </row>
  </sheetData>
  <sheetProtection sheet="1" objects="1" scenarios="1"/>
  <mergeCells count="475">
    <mergeCell ref="B121:T121"/>
    <mergeCell ref="U121:V121"/>
    <mergeCell ref="W121:X121"/>
    <mergeCell ref="Y121:AA121"/>
    <mergeCell ref="A123:T123"/>
    <mergeCell ref="U123:V123"/>
    <mergeCell ref="W123:X123"/>
    <mergeCell ref="Y123:AA123"/>
    <mergeCell ref="U86:V86"/>
    <mergeCell ref="W86:X86"/>
    <mergeCell ref="Y86:AA86"/>
    <mergeCell ref="N86:T86"/>
    <mergeCell ref="B112:T112"/>
    <mergeCell ref="U112:V112"/>
    <mergeCell ref="W112:X112"/>
    <mergeCell ref="Y112:AA112"/>
    <mergeCell ref="U115:V115"/>
    <mergeCell ref="Y115:AA115"/>
    <mergeCell ref="Y105:AA105"/>
    <mergeCell ref="U106:V106"/>
    <mergeCell ref="W106:X106"/>
    <mergeCell ref="Y106:AA106"/>
    <mergeCell ref="U107:V107"/>
    <mergeCell ref="U88:V88"/>
    <mergeCell ref="L80:M80"/>
    <mergeCell ref="N80:T80"/>
    <mergeCell ref="N87:O87"/>
    <mergeCell ref="Q87:R87"/>
    <mergeCell ref="S87:T87"/>
    <mergeCell ref="L81:M81"/>
    <mergeCell ref="N81:T81"/>
    <mergeCell ref="L82:M82"/>
    <mergeCell ref="N82:T82"/>
    <mergeCell ref="L83:M83"/>
    <mergeCell ref="N83:T83"/>
    <mergeCell ref="L84:M84"/>
    <mergeCell ref="N84:T84"/>
    <mergeCell ref="L85:M85"/>
    <mergeCell ref="N85:T85"/>
    <mergeCell ref="Y84:AA84"/>
    <mergeCell ref="U80:V80"/>
    <mergeCell ref="Y90:AA90"/>
    <mergeCell ref="U91:V91"/>
    <mergeCell ref="W91:X91"/>
    <mergeCell ref="Y91:AA91"/>
    <mergeCell ref="U85:V85"/>
    <mergeCell ref="L74:M74"/>
    <mergeCell ref="N74:O74"/>
    <mergeCell ref="Q74:R74"/>
    <mergeCell ref="S74:T74"/>
    <mergeCell ref="N77:T77"/>
    <mergeCell ref="L78:M78"/>
    <mergeCell ref="N78:T78"/>
    <mergeCell ref="L79:M79"/>
    <mergeCell ref="N79:O79"/>
    <mergeCell ref="Q79:R79"/>
    <mergeCell ref="S79:T79"/>
    <mergeCell ref="L75:M75"/>
    <mergeCell ref="N75:O75"/>
    <mergeCell ref="L76:M76"/>
    <mergeCell ref="N76:O76"/>
    <mergeCell ref="Q76:R76"/>
    <mergeCell ref="S76:T76"/>
    <mergeCell ref="L77:M77"/>
    <mergeCell ref="S70:T70"/>
    <mergeCell ref="N71:O71"/>
    <mergeCell ref="Q71:R71"/>
    <mergeCell ref="S71:T71"/>
    <mergeCell ref="N72:O72"/>
    <mergeCell ref="Q72:R72"/>
    <mergeCell ref="S72:T72"/>
    <mergeCell ref="N73:O73"/>
    <mergeCell ref="Q73:R73"/>
    <mergeCell ref="S73:T73"/>
    <mergeCell ref="Q131:AC131"/>
    <mergeCell ref="Q132:AC132"/>
    <mergeCell ref="A20:T20"/>
    <mergeCell ref="E11:AC11"/>
    <mergeCell ref="E12:AC12"/>
    <mergeCell ref="E14:AC14"/>
    <mergeCell ref="U15:AC15"/>
    <mergeCell ref="U16:AC16"/>
    <mergeCell ref="U17:AC17"/>
    <mergeCell ref="A124:AC124"/>
    <mergeCell ref="W60:X60"/>
    <mergeCell ref="Y60:AA60"/>
    <mergeCell ref="U59:V59"/>
    <mergeCell ref="W59:X59"/>
    <mergeCell ref="Y59:AA59"/>
    <mergeCell ref="U58:V58"/>
    <mergeCell ref="W58:X58"/>
    <mergeCell ref="Y58:AA58"/>
    <mergeCell ref="U47:V47"/>
    <mergeCell ref="W47:X47"/>
    <mergeCell ref="U48:V48"/>
    <mergeCell ref="Y87:AA87"/>
    <mergeCell ref="A126:B126"/>
    <mergeCell ref="B47:B53"/>
    <mergeCell ref="Y53:AA53"/>
    <mergeCell ref="Y48:AA48"/>
    <mergeCell ref="Y50:AA50"/>
    <mergeCell ref="B54:T54"/>
    <mergeCell ref="U54:V54"/>
    <mergeCell ref="W54:X54"/>
    <mergeCell ref="W82:X82"/>
    <mergeCell ref="Y82:AA82"/>
    <mergeCell ref="U69:V69"/>
    <mergeCell ref="W69:X69"/>
    <mergeCell ref="Y69:AA69"/>
    <mergeCell ref="U78:V78"/>
    <mergeCell ref="W78:X78"/>
    <mergeCell ref="Y78:AA78"/>
    <mergeCell ref="U74:V74"/>
    <mergeCell ref="W74:X74"/>
    <mergeCell ref="Y74:AA74"/>
    <mergeCell ref="U75:V75"/>
    <mergeCell ref="W76:X76"/>
    <mergeCell ref="Y76:AA76"/>
    <mergeCell ref="U77:V77"/>
    <mergeCell ref="W77:X77"/>
    <mergeCell ref="B65:M65"/>
    <mergeCell ref="N68:O68"/>
    <mergeCell ref="Y55:AA55"/>
    <mergeCell ref="A125:B125"/>
    <mergeCell ref="Y67:AA67"/>
    <mergeCell ref="Y79:AA79"/>
    <mergeCell ref="U81:V81"/>
    <mergeCell ref="W81:X81"/>
    <mergeCell ref="Y81:AA81"/>
    <mergeCell ref="W80:X80"/>
    <mergeCell ref="Y80:AA80"/>
    <mergeCell ref="Y70:AA70"/>
    <mergeCell ref="U72:V72"/>
    <mergeCell ref="W72:X72"/>
    <mergeCell ref="U79:V79"/>
    <mergeCell ref="W79:X79"/>
    <mergeCell ref="U73:V73"/>
    <mergeCell ref="W73:X73"/>
    <mergeCell ref="Y73:AA73"/>
    <mergeCell ref="N65:T65"/>
    <mergeCell ref="U65:AC65"/>
    <mergeCell ref="N67:O67"/>
    <mergeCell ref="Q67:R67"/>
    <mergeCell ref="S67:T67"/>
    <mergeCell ref="Q68:R68"/>
    <mergeCell ref="S68:T68"/>
    <mergeCell ref="J131:J132"/>
    <mergeCell ref="K131:K132"/>
    <mergeCell ref="L131:L132"/>
    <mergeCell ref="M131:M132"/>
    <mergeCell ref="N131:N132"/>
    <mergeCell ref="O131:O132"/>
    <mergeCell ref="P131:P132"/>
    <mergeCell ref="D129:H130"/>
    <mergeCell ref="I129:I130"/>
    <mergeCell ref="I131:I132"/>
    <mergeCell ref="AH54:AK54"/>
    <mergeCell ref="U55:V55"/>
    <mergeCell ref="U56:V56"/>
    <mergeCell ref="U64:V64"/>
    <mergeCell ref="W64:X64"/>
    <mergeCell ref="B55:B62"/>
    <mergeCell ref="U62:V62"/>
    <mergeCell ref="W62:X62"/>
    <mergeCell ref="U57:V57"/>
    <mergeCell ref="W57:X57"/>
    <mergeCell ref="Y64:AA64"/>
    <mergeCell ref="Y57:AA57"/>
    <mergeCell ref="Y62:AA62"/>
    <mergeCell ref="AH56:AK56"/>
    <mergeCell ref="W56:X56"/>
    <mergeCell ref="U61:V61"/>
    <mergeCell ref="AD56:AE56"/>
    <mergeCell ref="AF56:AG56"/>
    <mergeCell ref="Y56:AA56"/>
    <mergeCell ref="A64:T64"/>
    <mergeCell ref="AD54:AE54"/>
    <mergeCell ref="AF54:AG54"/>
    <mergeCell ref="W61:X61"/>
    <mergeCell ref="Y61:AA61"/>
    <mergeCell ref="A129:C130"/>
    <mergeCell ref="A131:C132"/>
    <mergeCell ref="D132:E132"/>
    <mergeCell ref="U51:V51"/>
    <mergeCell ref="U66:V66"/>
    <mergeCell ref="W66:X66"/>
    <mergeCell ref="U84:V84"/>
    <mergeCell ref="W84:X84"/>
    <mergeCell ref="Q129:AC130"/>
    <mergeCell ref="Y66:AA66"/>
    <mergeCell ref="U70:V70"/>
    <mergeCell ref="W70:X70"/>
    <mergeCell ref="U68:V68"/>
    <mergeCell ref="W68:X68"/>
    <mergeCell ref="A128:AC128"/>
    <mergeCell ref="W87:X87"/>
    <mergeCell ref="U87:V87"/>
    <mergeCell ref="U71:V71"/>
    <mergeCell ref="W71:X71"/>
    <mergeCell ref="Y68:AA68"/>
    <mergeCell ref="U67:V67"/>
    <mergeCell ref="D131:H131"/>
    <mergeCell ref="J129:P130"/>
    <mergeCell ref="W67:X67"/>
    <mergeCell ref="AH21:AK21"/>
    <mergeCell ref="W43:X43"/>
    <mergeCell ref="AD43:AE43"/>
    <mergeCell ref="U35:V35"/>
    <mergeCell ref="W38:X38"/>
    <mergeCell ref="U39:V39"/>
    <mergeCell ref="W39:X39"/>
    <mergeCell ref="AH33:AK33"/>
    <mergeCell ref="AD37:AE37"/>
    <mergeCell ref="AF37:AG37"/>
    <mergeCell ref="AH37:AK37"/>
    <mergeCell ref="W35:X35"/>
    <mergeCell ref="U34:V34"/>
    <mergeCell ref="W34:X34"/>
    <mergeCell ref="U37:V37"/>
    <mergeCell ref="W37:X37"/>
    <mergeCell ref="AD42:AE42"/>
    <mergeCell ref="AF42:AG42"/>
    <mergeCell ref="U41:V41"/>
    <mergeCell ref="W41:X41"/>
    <mergeCell ref="U43:V43"/>
    <mergeCell ref="AH25:AK25"/>
    <mergeCell ref="AH42:AK42"/>
    <mergeCell ref="AH43:AK43"/>
    <mergeCell ref="Y42:AA42"/>
    <mergeCell ref="Y43:AA43"/>
    <mergeCell ref="AF43:AG43"/>
    <mergeCell ref="Y44:AA44"/>
    <mergeCell ref="Y45:AA45"/>
    <mergeCell ref="Y46:AA46"/>
    <mergeCell ref="Y51:AA51"/>
    <mergeCell ref="W48:X48"/>
    <mergeCell ref="W50:X50"/>
    <mergeCell ref="Y47:AA47"/>
    <mergeCell ref="W49:X49"/>
    <mergeCell ref="W44:X44"/>
    <mergeCell ref="W46:X46"/>
    <mergeCell ref="A3:AC3"/>
    <mergeCell ref="B4:AC4"/>
    <mergeCell ref="B12:D12"/>
    <mergeCell ref="R15:T15"/>
    <mergeCell ref="H13:I13"/>
    <mergeCell ref="K13:M13"/>
    <mergeCell ref="W22:X22"/>
    <mergeCell ref="A11:A17"/>
    <mergeCell ref="AA6:AB6"/>
    <mergeCell ref="X6:Y6"/>
    <mergeCell ref="U6:V6"/>
    <mergeCell ref="B13:D14"/>
    <mergeCell ref="B15:I15"/>
    <mergeCell ref="B16:I16"/>
    <mergeCell ref="B17:I17"/>
    <mergeCell ref="M17:Q17"/>
    <mergeCell ref="B7:H7"/>
    <mergeCell ref="J15:L15"/>
    <mergeCell ref="B11:D11"/>
    <mergeCell ref="B21:B40"/>
    <mergeCell ref="U36:V36"/>
    <mergeCell ref="W36:X36"/>
    <mergeCell ref="U40:V40"/>
    <mergeCell ref="W40:X40"/>
    <mergeCell ref="AH20:AM20"/>
    <mergeCell ref="Y20:AC20"/>
    <mergeCell ref="U20:X20"/>
    <mergeCell ref="AD20:AG20"/>
    <mergeCell ref="W51:X51"/>
    <mergeCell ref="W55:X55"/>
    <mergeCell ref="AD55:AE55"/>
    <mergeCell ref="AF55:AG55"/>
    <mergeCell ref="AF21:AG21"/>
    <mergeCell ref="AD29:AE29"/>
    <mergeCell ref="AF29:AG29"/>
    <mergeCell ref="AH29:AK29"/>
    <mergeCell ref="W30:X30"/>
    <mergeCell ref="Y30:AA30"/>
    <mergeCell ref="U31:V31"/>
    <mergeCell ref="W31:X31"/>
    <mergeCell ref="Y31:AA31"/>
    <mergeCell ref="AH55:AK55"/>
    <mergeCell ref="AD25:AE25"/>
    <mergeCell ref="AF25:AG25"/>
    <mergeCell ref="AD21:AE21"/>
    <mergeCell ref="AD33:AE33"/>
    <mergeCell ref="AF33:AG33"/>
    <mergeCell ref="U22:V22"/>
    <mergeCell ref="J16:L16"/>
    <mergeCell ref="J17:L17"/>
    <mergeCell ref="U27:V27"/>
    <mergeCell ref="W27:X27"/>
    <mergeCell ref="U32:V32"/>
    <mergeCell ref="W32:X32"/>
    <mergeCell ref="W33:X33"/>
    <mergeCell ref="U38:V38"/>
    <mergeCell ref="M16:Q16"/>
    <mergeCell ref="M15:Q15"/>
    <mergeCell ref="U21:V21"/>
    <mergeCell ref="W21:X21"/>
    <mergeCell ref="R17:T17"/>
    <mergeCell ref="R16:T16"/>
    <mergeCell ref="W24:X24"/>
    <mergeCell ref="W23:X23"/>
    <mergeCell ref="U24:V24"/>
    <mergeCell ref="W75:X75"/>
    <mergeCell ref="B46:T46"/>
    <mergeCell ref="B42:B45"/>
    <mergeCell ref="U42:V42"/>
    <mergeCell ref="W42:X42"/>
    <mergeCell ref="B41:T41"/>
    <mergeCell ref="U44:V44"/>
    <mergeCell ref="U46:V46"/>
    <mergeCell ref="U60:V60"/>
    <mergeCell ref="D56:T56"/>
    <mergeCell ref="W53:X53"/>
    <mergeCell ref="N69:O69"/>
    <mergeCell ref="Q69:R69"/>
    <mergeCell ref="S69:T69"/>
    <mergeCell ref="N70:O70"/>
    <mergeCell ref="Q70:R70"/>
    <mergeCell ref="Y75:AA75"/>
    <mergeCell ref="Y71:AA71"/>
    <mergeCell ref="Y72:AA72"/>
    <mergeCell ref="U76:V76"/>
    <mergeCell ref="Y77:AA77"/>
    <mergeCell ref="Y32:AA32"/>
    <mergeCell ref="U33:V33"/>
    <mergeCell ref="U30:V30"/>
    <mergeCell ref="U45:V45"/>
    <mergeCell ref="W45:X45"/>
    <mergeCell ref="U52:V52"/>
    <mergeCell ref="W52:X52"/>
    <mergeCell ref="U49:V49"/>
    <mergeCell ref="U53:V53"/>
    <mergeCell ref="Y34:AA34"/>
    <mergeCell ref="Y35:AA35"/>
    <mergeCell ref="Y38:AA38"/>
    <mergeCell ref="Y54:AA54"/>
    <mergeCell ref="Y36:AA36"/>
    <mergeCell ref="Y40:AA40"/>
    <mergeCell ref="Y49:AA49"/>
    <mergeCell ref="U50:V50"/>
    <mergeCell ref="Y52:AA52"/>
    <mergeCell ref="Y41:AA41"/>
    <mergeCell ref="Y22:AA22"/>
    <mergeCell ref="Y23:AA23"/>
    <mergeCell ref="Y24:AA24"/>
    <mergeCell ref="Y27:AA27"/>
    <mergeCell ref="Y28:AA28"/>
    <mergeCell ref="U23:V23"/>
    <mergeCell ref="Y39:AA39"/>
    <mergeCell ref="U25:V25"/>
    <mergeCell ref="W25:X25"/>
    <mergeCell ref="W28:X28"/>
    <mergeCell ref="U28:V28"/>
    <mergeCell ref="U26:V26"/>
    <mergeCell ref="W26:X26"/>
    <mergeCell ref="Y26:AA26"/>
    <mergeCell ref="U29:V29"/>
    <mergeCell ref="W29:X29"/>
    <mergeCell ref="U82:V82"/>
    <mergeCell ref="W96:X96"/>
    <mergeCell ref="Y96:AA96"/>
    <mergeCell ref="B97:B99"/>
    <mergeCell ref="U97:V97"/>
    <mergeCell ref="W97:X97"/>
    <mergeCell ref="Y97:AA97"/>
    <mergeCell ref="U98:V98"/>
    <mergeCell ref="W98:X98"/>
    <mergeCell ref="Y98:AA98"/>
    <mergeCell ref="U99:V99"/>
    <mergeCell ref="W99:X99"/>
    <mergeCell ref="Y99:AA99"/>
    <mergeCell ref="Y93:AA93"/>
    <mergeCell ref="Y95:AA95"/>
    <mergeCell ref="B96:T96"/>
    <mergeCell ref="U96:V96"/>
    <mergeCell ref="W85:X85"/>
    <mergeCell ref="Y85:AA85"/>
    <mergeCell ref="U83:V83"/>
    <mergeCell ref="W83:X83"/>
    <mergeCell ref="Y83:AA83"/>
    <mergeCell ref="L86:M86"/>
    <mergeCell ref="B88:B95"/>
    <mergeCell ref="W88:X88"/>
    <mergeCell ref="Y88:AA88"/>
    <mergeCell ref="U89:V89"/>
    <mergeCell ref="W89:X89"/>
    <mergeCell ref="Y89:AA89"/>
    <mergeCell ref="U90:V90"/>
    <mergeCell ref="W90:X90"/>
    <mergeCell ref="U94:V94"/>
    <mergeCell ref="W94:X94"/>
    <mergeCell ref="Y94:AA94"/>
    <mergeCell ref="U95:V95"/>
    <mergeCell ref="W95:X95"/>
    <mergeCell ref="U92:V92"/>
    <mergeCell ref="W92:X92"/>
    <mergeCell ref="Y92:AA92"/>
    <mergeCell ref="U93:V93"/>
    <mergeCell ref="W93:X93"/>
    <mergeCell ref="W111:X111"/>
    <mergeCell ref="Y111:AA111"/>
    <mergeCell ref="A113:T113"/>
    <mergeCell ref="U113:V113"/>
    <mergeCell ref="W113:X113"/>
    <mergeCell ref="B100:T100"/>
    <mergeCell ref="U100:V100"/>
    <mergeCell ref="W100:X100"/>
    <mergeCell ref="Y100:AA100"/>
    <mergeCell ref="B101:B107"/>
    <mergeCell ref="U101:V101"/>
    <mergeCell ref="W101:X101"/>
    <mergeCell ref="Y101:AA101"/>
    <mergeCell ref="U102:V102"/>
    <mergeCell ref="W102:X102"/>
    <mergeCell ref="Y102:AA102"/>
    <mergeCell ref="U103:V103"/>
    <mergeCell ref="W103:X103"/>
    <mergeCell ref="Y103:AA103"/>
    <mergeCell ref="U104:V104"/>
    <mergeCell ref="W104:X104"/>
    <mergeCell ref="Y104:AA104"/>
    <mergeCell ref="U105:V105"/>
    <mergeCell ref="W105:X105"/>
    <mergeCell ref="C119:T119"/>
    <mergeCell ref="C120:T120"/>
    <mergeCell ref="Y113:AA113"/>
    <mergeCell ref="A122:T122"/>
    <mergeCell ref="U122:V122"/>
    <mergeCell ref="W122:X122"/>
    <mergeCell ref="Y122:AA122"/>
    <mergeCell ref="Y120:AA120"/>
    <mergeCell ref="U114:V114"/>
    <mergeCell ref="W114:X114"/>
    <mergeCell ref="Y114:AA114"/>
    <mergeCell ref="W115:X115"/>
    <mergeCell ref="U116:V116"/>
    <mergeCell ref="W116:X116"/>
    <mergeCell ref="Y116:AA116"/>
    <mergeCell ref="U118:V118"/>
    <mergeCell ref="W118:X118"/>
    <mergeCell ref="Y118:AA118"/>
    <mergeCell ref="U119:V119"/>
    <mergeCell ref="A114:A120"/>
    <mergeCell ref="W119:X119"/>
    <mergeCell ref="Y119:AA119"/>
    <mergeCell ref="U120:V120"/>
    <mergeCell ref="W120:X120"/>
    <mergeCell ref="B63:T63"/>
    <mergeCell ref="U63:V63"/>
    <mergeCell ref="W63:X63"/>
    <mergeCell ref="Y63:AA63"/>
    <mergeCell ref="B114:T114"/>
    <mergeCell ref="C115:T115"/>
    <mergeCell ref="B116:T116"/>
    <mergeCell ref="B117:T117"/>
    <mergeCell ref="C118:T118"/>
    <mergeCell ref="W107:X107"/>
    <mergeCell ref="Y107:AA107"/>
    <mergeCell ref="B108:T108"/>
    <mergeCell ref="U108:V108"/>
    <mergeCell ref="W108:X108"/>
    <mergeCell ref="Y108:AA108"/>
    <mergeCell ref="B109:B111"/>
    <mergeCell ref="D109:T109"/>
    <mergeCell ref="U109:V109"/>
    <mergeCell ref="W109:X109"/>
    <mergeCell ref="Y109:AA109"/>
    <mergeCell ref="U110:V110"/>
    <mergeCell ref="W110:X110"/>
    <mergeCell ref="Y110:AA110"/>
    <mergeCell ref="U111:V111"/>
  </mergeCells>
  <phoneticPr fontId="5"/>
  <dataValidations count="7">
    <dataValidation imeMode="disabled" allowBlank="1" showInputMessage="1" showErrorMessage="1" sqref="M15:Q15 K13:M13 U6:V6 X6:Y6 AA6:AB6 H13:I13 U15" xr:uid="{00000000-0002-0000-0000-000000000000}"/>
    <dataValidation imeMode="fullKatakana" allowBlank="1" showInputMessage="1" showErrorMessage="1" sqref="E11" xr:uid="{00000000-0002-0000-0000-000001000000}"/>
    <dataValidation type="list" allowBlank="1" showInputMessage="1" showErrorMessage="1" sqref="I131" xr:uid="{00000000-0002-0000-0000-000002000000}">
      <formula1>"普通,当座"</formula1>
    </dataValidation>
    <dataValidation type="list" allowBlank="1" showInputMessage="1" showErrorMessage="1" sqref="A125:A126" xr:uid="{00000000-0002-0000-0000-000003000000}">
      <formula1>"○"</formula1>
    </dataValidation>
    <dataValidation type="whole" allowBlank="1" showInputMessage="1" showErrorMessage="1" sqref="F132:H132" xr:uid="{00000000-0002-0000-0000-000004000000}">
      <formula1>0</formula1>
      <formula2>9</formula2>
    </dataValidation>
    <dataValidation type="whole" allowBlank="1" showInputMessage="1" showErrorMessage="1" errorTitle="数字を入力ください" error="数字を入力ください" sqref="J131:P132" xr:uid="{00000000-0002-0000-0000-000005000000}">
      <formula1>0</formula1>
      <formula2>9</formula2>
    </dataValidation>
    <dataValidation imeMode="halfKatakana" allowBlank="1" showInputMessage="1" showErrorMessage="1" sqref="Q131" xr:uid="{00000000-0002-0000-0000-000006000000}"/>
  </dataValidations>
  <printOptions horizontalCentered="1"/>
  <pageMargins left="0.51181102362204722" right="0.51181102362204722" top="0.27559055118110237" bottom="0.27559055118110237" header="0.19685039370078741" footer="0.19685039370078741"/>
  <pageSetup paperSize="9" scale="71" fitToHeight="2" orientation="portrait" r:id="rId1"/>
  <rowBreaks count="1" manualBreakCount="1">
    <brk id="6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1" r:id="rId4" name="チェック 58">
              <controlPr defaultSize="0" autoFill="0" autoLine="0" autoPict="0">
                <anchor moveWithCells="1">
                  <from>
                    <xdr:col>52</xdr:col>
                    <xdr:colOff>47625</xdr:colOff>
                    <xdr:row>86</xdr:row>
                    <xdr:rowOff>95250</xdr:rowOff>
                  </from>
                  <to>
                    <xdr:col>53</xdr:col>
                    <xdr:colOff>123825</xdr:colOff>
                    <xdr:row>87</xdr:row>
                    <xdr:rowOff>104775</xdr:rowOff>
                  </to>
                </anchor>
              </controlPr>
            </control>
          </mc:Choice>
        </mc:AlternateContent>
        <mc:AlternateContent xmlns:mc="http://schemas.openxmlformats.org/markup-compatibility/2006">
          <mc:Choice Requires="x14">
            <control shapeId="26638" r:id="rId5" name="チェック 58">
              <controlPr defaultSize="0" autoFill="0" autoLine="0" autoPict="0">
                <anchor moveWithCells="1">
                  <from>
                    <xdr:col>52</xdr:col>
                    <xdr:colOff>47625</xdr:colOff>
                    <xdr:row>110</xdr:row>
                    <xdr:rowOff>95250</xdr:rowOff>
                  </from>
                  <to>
                    <xdr:col>53</xdr:col>
                    <xdr:colOff>123825</xdr:colOff>
                    <xdr:row>111</xdr:row>
                    <xdr:rowOff>133350</xdr:rowOff>
                  </to>
                </anchor>
              </controlPr>
            </control>
          </mc:Choice>
        </mc:AlternateContent>
        <mc:AlternateContent xmlns:mc="http://schemas.openxmlformats.org/markup-compatibility/2006">
          <mc:Choice Requires="x14">
            <control shapeId="26639" r:id="rId6" name="チェック 58">
              <controlPr defaultSize="0" autoFill="0" autoLine="0" autoPict="0">
                <anchor moveWithCells="1">
                  <from>
                    <xdr:col>53</xdr:col>
                    <xdr:colOff>47625</xdr:colOff>
                    <xdr:row>63</xdr:row>
                    <xdr:rowOff>95250</xdr:rowOff>
                  </from>
                  <to>
                    <xdr:col>54</xdr:col>
                    <xdr:colOff>123825</xdr:colOff>
                    <xdr:row>64</xdr:row>
                    <xdr:rowOff>104775</xdr:rowOff>
                  </to>
                </anchor>
              </controlPr>
            </control>
          </mc:Choice>
        </mc:AlternateContent>
        <mc:AlternateContent xmlns:mc="http://schemas.openxmlformats.org/markup-compatibility/2006">
          <mc:Choice Requires="x14">
            <control shapeId="26640" r:id="rId7" name="チェック 58">
              <controlPr defaultSize="0" autoFill="0" autoLine="0" autoPict="0">
                <anchor moveWithCells="1">
                  <from>
                    <xdr:col>52</xdr:col>
                    <xdr:colOff>47625</xdr:colOff>
                    <xdr:row>112</xdr:row>
                    <xdr:rowOff>95250</xdr:rowOff>
                  </from>
                  <to>
                    <xdr:col>53</xdr:col>
                    <xdr:colOff>123825</xdr:colOff>
                    <xdr:row>113</xdr:row>
                    <xdr:rowOff>104775</xdr:rowOff>
                  </to>
                </anchor>
              </controlPr>
            </control>
          </mc:Choice>
        </mc:AlternateContent>
        <mc:AlternateContent xmlns:mc="http://schemas.openxmlformats.org/markup-compatibility/2006">
          <mc:Choice Requires="x14">
            <control shapeId="26641" r:id="rId8" name="チェック 58">
              <controlPr defaultSize="0" autoFill="0" autoLine="0" autoPict="0">
                <anchor moveWithCells="1">
                  <from>
                    <xdr:col>52</xdr:col>
                    <xdr:colOff>47625</xdr:colOff>
                    <xdr:row>121</xdr:row>
                    <xdr:rowOff>0</xdr:rowOff>
                  </from>
                  <to>
                    <xdr:col>53</xdr:col>
                    <xdr:colOff>123825</xdr:colOff>
                    <xdr:row>122</xdr:row>
                    <xdr:rowOff>0</xdr:rowOff>
                  </to>
                </anchor>
              </controlPr>
            </control>
          </mc:Choice>
        </mc:AlternateContent>
        <mc:AlternateContent xmlns:mc="http://schemas.openxmlformats.org/markup-compatibility/2006">
          <mc:Choice Requires="x14">
            <control shapeId="26642" r:id="rId9" name="チェック 58">
              <controlPr defaultSize="0" autoFill="0" autoLine="0" autoPict="0">
                <anchor moveWithCells="1">
                  <from>
                    <xdr:col>52</xdr:col>
                    <xdr:colOff>47625</xdr:colOff>
                    <xdr:row>121</xdr:row>
                    <xdr:rowOff>95250</xdr:rowOff>
                  </from>
                  <to>
                    <xdr:col>53</xdr:col>
                    <xdr:colOff>123825</xdr:colOff>
                    <xdr:row>122</xdr:row>
                    <xdr:rowOff>104775</xdr:rowOff>
                  </to>
                </anchor>
              </controlPr>
            </control>
          </mc:Choice>
        </mc:AlternateContent>
        <mc:AlternateContent xmlns:mc="http://schemas.openxmlformats.org/markup-compatibility/2006">
          <mc:Choice Requires="x14">
            <control shapeId="26644" r:id="rId10" name="チェック 58">
              <controlPr defaultSize="0" autoFill="0" autoLine="0" autoPict="0">
                <anchor moveWithCells="1">
                  <from>
                    <xdr:col>52</xdr:col>
                    <xdr:colOff>47625</xdr:colOff>
                    <xdr:row>86</xdr:row>
                    <xdr:rowOff>95250</xdr:rowOff>
                  </from>
                  <to>
                    <xdr:col>53</xdr:col>
                    <xdr:colOff>123825</xdr:colOff>
                    <xdr:row>87</xdr:row>
                    <xdr:rowOff>104775</xdr:rowOff>
                  </to>
                </anchor>
              </controlPr>
            </control>
          </mc:Choice>
        </mc:AlternateContent>
        <mc:AlternateContent xmlns:mc="http://schemas.openxmlformats.org/markup-compatibility/2006">
          <mc:Choice Requires="x14">
            <control shapeId="26645" r:id="rId11" name="チェック 58">
              <controlPr defaultSize="0" autoFill="0" autoLine="0" autoPict="0">
                <anchor moveWithCells="1">
                  <from>
                    <xdr:col>52</xdr:col>
                    <xdr:colOff>47625</xdr:colOff>
                    <xdr:row>86</xdr:row>
                    <xdr:rowOff>95250</xdr:rowOff>
                  </from>
                  <to>
                    <xdr:col>53</xdr:col>
                    <xdr:colOff>123825</xdr:colOff>
                    <xdr:row>87</xdr:row>
                    <xdr:rowOff>104775</xdr:rowOff>
                  </to>
                </anchor>
              </controlPr>
            </control>
          </mc:Choice>
        </mc:AlternateContent>
        <mc:AlternateContent xmlns:mc="http://schemas.openxmlformats.org/markup-compatibility/2006">
          <mc:Choice Requires="x14">
            <control shapeId="26646" r:id="rId12" name="チェック 58">
              <controlPr defaultSize="0" autoFill="0" autoLine="0" autoPict="0">
                <anchor moveWithCells="1">
                  <from>
                    <xdr:col>52</xdr:col>
                    <xdr:colOff>47625</xdr:colOff>
                    <xdr:row>110</xdr:row>
                    <xdr:rowOff>95250</xdr:rowOff>
                  </from>
                  <to>
                    <xdr:col>53</xdr:col>
                    <xdr:colOff>123825</xdr:colOff>
                    <xdr:row>111</xdr:row>
                    <xdr:rowOff>133350</xdr:rowOff>
                  </to>
                </anchor>
              </controlPr>
            </control>
          </mc:Choice>
        </mc:AlternateContent>
        <mc:AlternateContent xmlns:mc="http://schemas.openxmlformats.org/markup-compatibility/2006">
          <mc:Choice Requires="x14">
            <control shapeId="26647" r:id="rId13" name="チェック 58">
              <controlPr defaultSize="0" autoFill="0" autoLine="0" autoPict="0">
                <anchor moveWithCells="1">
                  <from>
                    <xdr:col>52</xdr:col>
                    <xdr:colOff>47625</xdr:colOff>
                    <xdr:row>112</xdr:row>
                    <xdr:rowOff>95250</xdr:rowOff>
                  </from>
                  <to>
                    <xdr:col>53</xdr:col>
                    <xdr:colOff>123825</xdr:colOff>
                    <xdr:row>113</xdr:row>
                    <xdr:rowOff>104775</xdr:rowOff>
                  </to>
                </anchor>
              </controlPr>
            </control>
          </mc:Choice>
        </mc:AlternateContent>
        <mc:AlternateContent xmlns:mc="http://schemas.openxmlformats.org/markup-compatibility/2006">
          <mc:Choice Requires="x14">
            <control shapeId="26648" r:id="rId14" name="チェック 58">
              <controlPr defaultSize="0" autoFill="0" autoLine="0" autoPict="0">
                <anchor moveWithCells="1">
                  <from>
                    <xdr:col>52</xdr:col>
                    <xdr:colOff>47625</xdr:colOff>
                    <xdr:row>112</xdr:row>
                    <xdr:rowOff>95250</xdr:rowOff>
                  </from>
                  <to>
                    <xdr:col>53</xdr:col>
                    <xdr:colOff>123825</xdr:colOff>
                    <xdr:row>113</xdr:row>
                    <xdr:rowOff>104775</xdr:rowOff>
                  </to>
                </anchor>
              </controlPr>
            </control>
          </mc:Choice>
        </mc:AlternateContent>
        <mc:AlternateContent xmlns:mc="http://schemas.openxmlformats.org/markup-compatibility/2006">
          <mc:Choice Requires="x14">
            <control shapeId="26649" r:id="rId15" name="チェック 58">
              <controlPr defaultSize="0" autoFill="0" autoLine="0" autoPict="0">
                <anchor moveWithCells="1">
                  <from>
                    <xdr:col>52</xdr:col>
                    <xdr:colOff>47625</xdr:colOff>
                    <xdr:row>86</xdr:row>
                    <xdr:rowOff>95250</xdr:rowOff>
                  </from>
                  <to>
                    <xdr:col>53</xdr:col>
                    <xdr:colOff>123825</xdr:colOff>
                    <xdr:row>87</xdr:row>
                    <xdr:rowOff>104775</xdr:rowOff>
                  </to>
                </anchor>
              </controlPr>
            </control>
          </mc:Choice>
        </mc:AlternateContent>
        <mc:AlternateContent xmlns:mc="http://schemas.openxmlformats.org/markup-compatibility/2006">
          <mc:Choice Requires="x14">
            <control shapeId="26650" r:id="rId16" name="チェック 58">
              <controlPr defaultSize="0" autoFill="0" autoLine="0" autoPict="0">
                <anchor moveWithCells="1">
                  <from>
                    <xdr:col>52</xdr:col>
                    <xdr:colOff>47625</xdr:colOff>
                    <xdr:row>110</xdr:row>
                    <xdr:rowOff>95250</xdr:rowOff>
                  </from>
                  <to>
                    <xdr:col>53</xdr:col>
                    <xdr:colOff>123825</xdr:colOff>
                    <xdr:row>111</xdr:row>
                    <xdr:rowOff>133350</xdr:rowOff>
                  </to>
                </anchor>
              </controlPr>
            </control>
          </mc:Choice>
        </mc:AlternateContent>
        <mc:AlternateContent xmlns:mc="http://schemas.openxmlformats.org/markup-compatibility/2006">
          <mc:Choice Requires="x14">
            <control shapeId="26651" r:id="rId17" name="チェック 58">
              <controlPr defaultSize="0" autoFill="0" autoLine="0" autoPict="0">
                <anchor moveWithCells="1">
                  <from>
                    <xdr:col>52</xdr:col>
                    <xdr:colOff>47625</xdr:colOff>
                    <xdr:row>112</xdr:row>
                    <xdr:rowOff>95250</xdr:rowOff>
                  </from>
                  <to>
                    <xdr:col>53</xdr:col>
                    <xdr:colOff>123825</xdr:colOff>
                    <xdr:row>113</xdr:row>
                    <xdr:rowOff>104775</xdr:rowOff>
                  </to>
                </anchor>
              </controlPr>
            </control>
          </mc:Choice>
        </mc:AlternateContent>
        <mc:AlternateContent xmlns:mc="http://schemas.openxmlformats.org/markup-compatibility/2006">
          <mc:Choice Requires="x14">
            <control shapeId="26652" r:id="rId18" name="チェック 58">
              <controlPr defaultSize="0" autoFill="0" autoLine="0" autoPict="0">
                <anchor moveWithCells="1">
                  <from>
                    <xdr:col>52</xdr:col>
                    <xdr:colOff>47625</xdr:colOff>
                    <xdr:row>86</xdr:row>
                    <xdr:rowOff>95250</xdr:rowOff>
                  </from>
                  <to>
                    <xdr:col>53</xdr:col>
                    <xdr:colOff>123825</xdr:colOff>
                    <xdr:row>87</xdr:row>
                    <xdr:rowOff>104775</xdr:rowOff>
                  </to>
                </anchor>
              </controlPr>
            </control>
          </mc:Choice>
        </mc:AlternateContent>
        <mc:AlternateContent xmlns:mc="http://schemas.openxmlformats.org/markup-compatibility/2006">
          <mc:Choice Requires="x14">
            <control shapeId="26653" r:id="rId19" name="チェック 58">
              <controlPr defaultSize="0" autoFill="0" autoLine="0" autoPict="0">
                <anchor moveWithCells="1">
                  <from>
                    <xdr:col>52</xdr:col>
                    <xdr:colOff>47625</xdr:colOff>
                    <xdr:row>86</xdr:row>
                    <xdr:rowOff>95250</xdr:rowOff>
                  </from>
                  <to>
                    <xdr:col>53</xdr:col>
                    <xdr:colOff>123825</xdr:colOff>
                    <xdr:row>87</xdr:row>
                    <xdr:rowOff>104775</xdr:rowOff>
                  </to>
                </anchor>
              </controlPr>
            </control>
          </mc:Choice>
        </mc:AlternateContent>
        <mc:AlternateContent xmlns:mc="http://schemas.openxmlformats.org/markup-compatibility/2006">
          <mc:Choice Requires="x14">
            <control shapeId="26654" r:id="rId20" name="チェック 58">
              <controlPr defaultSize="0" autoFill="0" autoLine="0" autoPict="0">
                <anchor moveWithCells="1">
                  <from>
                    <xdr:col>52</xdr:col>
                    <xdr:colOff>47625</xdr:colOff>
                    <xdr:row>110</xdr:row>
                    <xdr:rowOff>95250</xdr:rowOff>
                  </from>
                  <to>
                    <xdr:col>53</xdr:col>
                    <xdr:colOff>123825</xdr:colOff>
                    <xdr:row>111</xdr:row>
                    <xdr:rowOff>133350</xdr:rowOff>
                  </to>
                </anchor>
              </controlPr>
            </control>
          </mc:Choice>
        </mc:AlternateContent>
        <mc:AlternateContent xmlns:mc="http://schemas.openxmlformats.org/markup-compatibility/2006">
          <mc:Choice Requires="x14">
            <control shapeId="26655" r:id="rId21" name="チェック 58">
              <controlPr defaultSize="0" autoFill="0" autoLine="0" autoPict="0">
                <anchor moveWithCells="1">
                  <from>
                    <xdr:col>52</xdr:col>
                    <xdr:colOff>47625</xdr:colOff>
                    <xdr:row>112</xdr:row>
                    <xdr:rowOff>95250</xdr:rowOff>
                  </from>
                  <to>
                    <xdr:col>53</xdr:col>
                    <xdr:colOff>123825</xdr:colOff>
                    <xdr:row>113</xdr:row>
                    <xdr:rowOff>104775</xdr:rowOff>
                  </to>
                </anchor>
              </controlPr>
            </control>
          </mc:Choice>
        </mc:AlternateContent>
        <mc:AlternateContent xmlns:mc="http://schemas.openxmlformats.org/markup-compatibility/2006">
          <mc:Choice Requires="x14">
            <control shapeId="26656" r:id="rId22" name="チェック 58">
              <controlPr defaultSize="0" autoFill="0" autoLine="0" autoPict="0">
                <anchor moveWithCells="1">
                  <from>
                    <xdr:col>52</xdr:col>
                    <xdr:colOff>47625</xdr:colOff>
                    <xdr:row>112</xdr:row>
                    <xdr:rowOff>95250</xdr:rowOff>
                  </from>
                  <to>
                    <xdr:col>53</xdr:col>
                    <xdr:colOff>123825</xdr:colOff>
                    <xdr:row>113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J57"/>
  <sheetViews>
    <sheetView showGridLines="0" view="pageBreakPreview" zoomScaleNormal="140" zoomScaleSheetLayoutView="100" workbookViewId="0">
      <selection activeCell="F16" sqref="F16"/>
    </sheetView>
  </sheetViews>
  <sheetFormatPr defaultColWidth="2.25" defaultRowHeight="13.5"/>
  <cols>
    <col min="1" max="1" width="2.25" style="26"/>
    <col min="2" max="2" width="3.125" style="26" customWidth="1"/>
    <col min="3" max="3" width="16.875" style="26" customWidth="1"/>
    <col min="4" max="4" width="18.875" style="26" customWidth="1"/>
    <col min="5" max="5" width="19.875" style="26" customWidth="1"/>
    <col min="6" max="6" width="34.125" style="26" customWidth="1"/>
    <col min="7" max="7" width="10.625" style="26" customWidth="1"/>
    <col min="8" max="8" width="10" style="26" customWidth="1"/>
    <col min="9" max="9" width="19.25" style="26" bestFit="1" customWidth="1"/>
    <col min="10" max="10" width="65" style="26" customWidth="1"/>
    <col min="11" max="16384" width="2.25" style="26"/>
  </cols>
  <sheetData>
    <row r="1" spans="1:20" ht="24.75" customHeight="1">
      <c r="A1" s="215" t="s">
        <v>212</v>
      </c>
      <c r="H1" s="114" t="s">
        <v>185</v>
      </c>
      <c r="I1" s="86"/>
      <c r="J1" s="86"/>
      <c r="K1" s="87" t="s">
        <v>244</v>
      </c>
      <c r="L1" s="86"/>
      <c r="T1" s="77"/>
    </row>
    <row r="2" spans="1:20" ht="24.75" customHeight="1">
      <c r="B2" s="27"/>
      <c r="G2" s="28" t="s">
        <v>36</v>
      </c>
      <c r="H2" s="28"/>
      <c r="I2" s="86"/>
      <c r="J2" s="86"/>
      <c r="K2" s="87" t="s">
        <v>147</v>
      </c>
      <c r="L2" s="86"/>
      <c r="T2" s="77"/>
    </row>
    <row r="3" spans="1:20" ht="33.75" customHeight="1">
      <c r="B3" s="29" t="s">
        <v>128</v>
      </c>
      <c r="C3" s="82" t="s">
        <v>129</v>
      </c>
      <c r="D3" s="31" t="s">
        <v>24</v>
      </c>
      <c r="E3" s="30" t="s">
        <v>130</v>
      </c>
      <c r="F3" s="31" t="s">
        <v>132</v>
      </c>
      <c r="G3" s="31" t="s">
        <v>125</v>
      </c>
      <c r="H3" s="32" t="s">
        <v>37</v>
      </c>
      <c r="I3" s="88"/>
      <c r="J3" s="86"/>
      <c r="K3" s="87" t="s">
        <v>148</v>
      </c>
      <c r="L3" s="86"/>
      <c r="T3" s="77"/>
    </row>
    <row r="4" spans="1:20">
      <c r="B4" s="33">
        <f>ROW()-3</f>
        <v>1</v>
      </c>
      <c r="C4" s="83"/>
      <c r="D4" s="69"/>
      <c r="E4" s="68"/>
      <c r="F4" s="84"/>
      <c r="G4" s="34" t="str">
        <f>IFERROR(VLOOKUP(J4,別表!$B$4:$C$52,2,0),"")</f>
        <v/>
      </c>
      <c r="H4" s="67"/>
      <c r="I4" s="87" t="str">
        <f>IF(AND(E4&gt;0,E4&lt;50),"（定員50人未満）",IF(E4&gt;=100,"（定員100人以上）",IF(AND(E4&gt;=50,E4&lt;100),"（定員50人以上100人未満）","")))</f>
        <v/>
      </c>
      <c r="J4" s="87" t="str">
        <f>D4&amp;I4</f>
        <v/>
      </c>
      <c r="K4" s="87" t="s">
        <v>149</v>
      </c>
      <c r="L4" s="86"/>
      <c r="T4" s="77"/>
    </row>
    <row r="5" spans="1:20">
      <c r="B5" s="33">
        <f t="shared" ref="B5:B53" si="0">ROW()-3</f>
        <v>2</v>
      </c>
      <c r="C5" s="83"/>
      <c r="D5" s="69"/>
      <c r="E5" s="68"/>
      <c r="F5" s="84"/>
      <c r="G5" s="34" t="str">
        <f>IFERROR(VLOOKUP(J5,別表!$B$4:$C$52,2,0),"")</f>
        <v/>
      </c>
      <c r="H5" s="67"/>
      <c r="I5" s="87" t="str">
        <f t="shared" ref="I5:I53" si="1">IF(AND(E5&gt;0,E5&lt;50),"（定員50人未満）",IF(E5&gt;=100,"（定員100人以上）",IF(AND(E5&gt;=50,E5&lt;100),"（定員50人以上100人未満）","")))</f>
        <v/>
      </c>
      <c r="J5" s="87" t="str">
        <f t="shared" ref="J5:J53" si="2">D5&amp;I5</f>
        <v/>
      </c>
      <c r="K5" s="87" t="s">
        <v>182</v>
      </c>
      <c r="L5" s="86"/>
      <c r="T5" s="77"/>
    </row>
    <row r="6" spans="1:20">
      <c r="B6" s="33">
        <f t="shared" si="0"/>
        <v>3</v>
      </c>
      <c r="C6" s="83"/>
      <c r="D6" s="69"/>
      <c r="E6" s="68"/>
      <c r="F6" s="84"/>
      <c r="G6" s="34" t="str">
        <f>IFERROR(VLOOKUP(J6,別表!$B$4:$C$52,2,0),"")</f>
        <v/>
      </c>
      <c r="H6" s="67"/>
      <c r="I6" s="87" t="str">
        <f t="shared" si="1"/>
        <v/>
      </c>
      <c r="J6" s="87" t="str">
        <f t="shared" si="2"/>
        <v/>
      </c>
      <c r="K6" s="87" t="s">
        <v>76</v>
      </c>
      <c r="L6" s="86"/>
      <c r="T6" s="77"/>
    </row>
    <row r="7" spans="1:20">
      <c r="B7" s="33">
        <f t="shared" si="0"/>
        <v>4</v>
      </c>
      <c r="C7" s="83"/>
      <c r="D7" s="69"/>
      <c r="E7" s="68"/>
      <c r="F7" s="84"/>
      <c r="G7" s="34" t="str">
        <f>IFERROR(VLOOKUP(J7,別表!$B$4:$C$52,2,0),"")</f>
        <v/>
      </c>
      <c r="H7" s="67"/>
      <c r="I7" s="87" t="str">
        <f t="shared" si="1"/>
        <v/>
      </c>
      <c r="J7" s="87" t="str">
        <f t="shared" si="2"/>
        <v/>
      </c>
      <c r="K7" s="87" t="s">
        <v>150</v>
      </c>
      <c r="L7" s="86"/>
      <c r="T7" s="77"/>
    </row>
    <row r="8" spans="1:20">
      <c r="B8" s="33">
        <f t="shared" si="0"/>
        <v>5</v>
      </c>
      <c r="C8" s="83"/>
      <c r="D8" s="69"/>
      <c r="E8" s="68"/>
      <c r="F8" s="84"/>
      <c r="G8" s="34" t="str">
        <f>IFERROR(VLOOKUP(J8,別表!$B$4:$C$52,2,0),"")</f>
        <v/>
      </c>
      <c r="H8" s="67"/>
      <c r="I8" s="87" t="str">
        <f t="shared" si="1"/>
        <v/>
      </c>
      <c r="J8" s="87" t="str">
        <f t="shared" si="2"/>
        <v/>
      </c>
      <c r="K8" s="87" t="s">
        <v>139</v>
      </c>
      <c r="L8" s="86"/>
      <c r="T8" s="77"/>
    </row>
    <row r="9" spans="1:20">
      <c r="B9" s="33">
        <f t="shared" si="0"/>
        <v>6</v>
      </c>
      <c r="C9" s="83"/>
      <c r="D9" s="69"/>
      <c r="E9" s="68"/>
      <c r="F9" s="84"/>
      <c r="G9" s="34" t="str">
        <f>IFERROR(VLOOKUP(J9,別表!$B$4:$C$52,2,0),"")</f>
        <v/>
      </c>
      <c r="H9" s="67"/>
      <c r="I9" s="87" t="str">
        <f t="shared" si="1"/>
        <v/>
      </c>
      <c r="J9" s="87" t="str">
        <f t="shared" si="2"/>
        <v/>
      </c>
      <c r="K9" s="87" t="s">
        <v>140</v>
      </c>
      <c r="L9" s="86"/>
      <c r="T9" s="77"/>
    </row>
    <row r="10" spans="1:20">
      <c r="B10" s="33">
        <f t="shared" si="0"/>
        <v>7</v>
      </c>
      <c r="C10" s="83"/>
      <c r="D10" s="69"/>
      <c r="E10" s="68"/>
      <c r="F10" s="84"/>
      <c r="G10" s="34" t="str">
        <f>IFERROR(VLOOKUP(J10,別表!$B$4:$C$52,2,0),"")</f>
        <v/>
      </c>
      <c r="H10" s="67"/>
      <c r="I10" s="87" t="str">
        <f t="shared" si="1"/>
        <v/>
      </c>
      <c r="J10" s="87" t="str">
        <f t="shared" si="2"/>
        <v/>
      </c>
      <c r="K10" s="87" t="s">
        <v>74</v>
      </c>
      <c r="L10" s="86"/>
      <c r="T10" s="77"/>
    </row>
    <row r="11" spans="1:20">
      <c r="B11" s="33">
        <f t="shared" si="0"/>
        <v>8</v>
      </c>
      <c r="C11" s="83"/>
      <c r="D11" s="69"/>
      <c r="E11" s="68"/>
      <c r="F11" s="84"/>
      <c r="G11" s="34" t="str">
        <f>IFERROR(VLOOKUP(J11,別表!$B$4:$C$52,2,0),"")</f>
        <v/>
      </c>
      <c r="H11" s="67"/>
      <c r="I11" s="87" t="str">
        <f t="shared" si="1"/>
        <v/>
      </c>
      <c r="J11" s="87" t="str">
        <f t="shared" si="2"/>
        <v/>
      </c>
      <c r="K11" s="87" t="s">
        <v>141</v>
      </c>
      <c r="L11" s="86"/>
      <c r="T11" s="78"/>
    </row>
    <row r="12" spans="1:20">
      <c r="B12" s="33">
        <f t="shared" si="0"/>
        <v>9</v>
      </c>
      <c r="C12" s="83"/>
      <c r="D12" s="69"/>
      <c r="E12" s="68"/>
      <c r="F12" s="84"/>
      <c r="G12" s="34" t="str">
        <f>IFERROR(VLOOKUP(J12,別表!$B$4:$C$52,2,0),"")</f>
        <v/>
      </c>
      <c r="H12" s="67"/>
      <c r="I12" s="87" t="str">
        <f t="shared" si="1"/>
        <v/>
      </c>
      <c r="J12" s="87" t="str">
        <f t="shared" si="2"/>
        <v/>
      </c>
      <c r="K12" s="87" t="s">
        <v>122</v>
      </c>
      <c r="L12" s="86"/>
      <c r="T12" s="78"/>
    </row>
    <row r="13" spans="1:20">
      <c r="B13" s="33">
        <f t="shared" si="0"/>
        <v>10</v>
      </c>
      <c r="C13" s="83"/>
      <c r="D13" s="69"/>
      <c r="E13" s="68"/>
      <c r="F13" s="84"/>
      <c r="G13" s="34" t="str">
        <f>IFERROR(VLOOKUP(J13,別表!$B$4:$C$52,2,0),"")</f>
        <v/>
      </c>
      <c r="H13" s="67"/>
      <c r="I13" s="87" t="str">
        <f t="shared" si="1"/>
        <v/>
      </c>
      <c r="J13" s="87" t="str">
        <f t="shared" si="2"/>
        <v/>
      </c>
      <c r="K13" s="87" t="s">
        <v>17</v>
      </c>
      <c r="L13" s="86"/>
      <c r="T13" s="78"/>
    </row>
    <row r="14" spans="1:20">
      <c r="B14" s="33">
        <f t="shared" si="0"/>
        <v>11</v>
      </c>
      <c r="C14" s="83"/>
      <c r="D14" s="69"/>
      <c r="E14" s="68"/>
      <c r="F14" s="84"/>
      <c r="G14" s="34" t="str">
        <f>IFERROR(VLOOKUP(J14,別表!$B$4:$C$52,2,0),"")</f>
        <v/>
      </c>
      <c r="H14" s="67"/>
      <c r="I14" s="87" t="str">
        <f t="shared" si="1"/>
        <v/>
      </c>
      <c r="J14" s="87" t="str">
        <f t="shared" si="2"/>
        <v/>
      </c>
      <c r="K14" s="87" t="s">
        <v>142</v>
      </c>
      <c r="L14" s="86"/>
      <c r="T14" s="78"/>
    </row>
    <row r="15" spans="1:20">
      <c r="B15" s="33">
        <f t="shared" si="0"/>
        <v>12</v>
      </c>
      <c r="C15" s="83"/>
      <c r="D15" s="69"/>
      <c r="E15" s="68"/>
      <c r="F15" s="84"/>
      <c r="G15" s="34" t="str">
        <f>IFERROR(VLOOKUP(J15,別表!$B$4:$C$52,2,0),"")</f>
        <v/>
      </c>
      <c r="H15" s="67"/>
      <c r="I15" s="87" t="str">
        <f t="shared" si="1"/>
        <v/>
      </c>
      <c r="J15" s="87" t="str">
        <f t="shared" si="2"/>
        <v/>
      </c>
      <c r="K15" s="87" t="s">
        <v>143</v>
      </c>
      <c r="L15" s="86"/>
      <c r="T15" s="78"/>
    </row>
    <row r="16" spans="1:20">
      <c r="B16" s="33">
        <f t="shared" si="0"/>
        <v>13</v>
      </c>
      <c r="C16" s="83"/>
      <c r="D16" s="69"/>
      <c r="E16" s="68"/>
      <c r="F16" s="84"/>
      <c r="G16" s="34" t="str">
        <f>IFERROR(VLOOKUP(J16,別表!$B$4:$C$52,2,0),"")</f>
        <v/>
      </c>
      <c r="H16" s="67"/>
      <c r="I16" s="87" t="str">
        <f t="shared" si="1"/>
        <v/>
      </c>
      <c r="J16" s="87" t="str">
        <f t="shared" si="2"/>
        <v/>
      </c>
      <c r="K16" s="87" t="s">
        <v>123</v>
      </c>
      <c r="L16" s="86"/>
      <c r="T16" s="77"/>
    </row>
    <row r="17" spans="2:36">
      <c r="B17" s="33">
        <f t="shared" si="0"/>
        <v>14</v>
      </c>
      <c r="C17" s="83"/>
      <c r="D17" s="69"/>
      <c r="E17" s="68"/>
      <c r="F17" s="84"/>
      <c r="G17" s="34" t="str">
        <f>IFERROR(VLOOKUP(J17,別表!$B$4:$C$52,2,0),"")</f>
        <v/>
      </c>
      <c r="H17" s="67"/>
      <c r="I17" s="87" t="str">
        <f t="shared" si="1"/>
        <v/>
      </c>
      <c r="J17" s="87" t="str">
        <f t="shared" si="2"/>
        <v/>
      </c>
      <c r="K17" s="87" t="s">
        <v>144</v>
      </c>
      <c r="L17" s="86"/>
      <c r="T17" s="77"/>
    </row>
    <row r="18" spans="2:36">
      <c r="B18" s="33">
        <f t="shared" si="0"/>
        <v>15</v>
      </c>
      <c r="C18" s="83"/>
      <c r="D18" s="69"/>
      <c r="E18" s="68"/>
      <c r="F18" s="84"/>
      <c r="G18" s="34" t="str">
        <f>IFERROR(VLOOKUP(J18,別表!$B$4:$C$52,2,0),"")</f>
        <v/>
      </c>
      <c r="H18" s="67"/>
      <c r="I18" s="87" t="str">
        <f t="shared" si="1"/>
        <v/>
      </c>
      <c r="J18" s="87" t="str">
        <f t="shared" si="2"/>
        <v/>
      </c>
      <c r="K18" s="87" t="s">
        <v>145</v>
      </c>
      <c r="L18" s="86"/>
      <c r="T18" s="78"/>
    </row>
    <row r="19" spans="2:36">
      <c r="B19" s="33">
        <f t="shared" si="0"/>
        <v>16</v>
      </c>
      <c r="C19" s="83"/>
      <c r="D19" s="69"/>
      <c r="E19" s="68"/>
      <c r="F19" s="84"/>
      <c r="G19" s="34" t="str">
        <f>IFERROR(VLOOKUP(J19,別表!$B$4:$C$52,2,0),"")</f>
        <v/>
      </c>
      <c r="H19" s="67"/>
      <c r="I19" s="87" t="str">
        <f t="shared" si="1"/>
        <v/>
      </c>
      <c r="J19" s="87" t="str">
        <f t="shared" si="2"/>
        <v/>
      </c>
      <c r="K19" s="87" t="s">
        <v>146</v>
      </c>
      <c r="L19" s="86"/>
      <c r="T19" s="79"/>
    </row>
    <row r="20" spans="2:36">
      <c r="B20" s="33">
        <f t="shared" si="0"/>
        <v>17</v>
      </c>
      <c r="C20" s="83"/>
      <c r="D20" s="69"/>
      <c r="E20" s="68"/>
      <c r="F20" s="84"/>
      <c r="G20" s="34" t="str">
        <f>IFERROR(VLOOKUP(J20,別表!$B$4:$C$52,2,0),"")</f>
        <v/>
      </c>
      <c r="H20" s="67"/>
      <c r="I20" s="87" t="str">
        <f t="shared" si="1"/>
        <v/>
      </c>
      <c r="J20" s="87" t="str">
        <f t="shared" si="2"/>
        <v/>
      </c>
      <c r="K20" s="87" t="s">
        <v>55</v>
      </c>
      <c r="L20" s="86"/>
      <c r="T20" s="77"/>
    </row>
    <row r="21" spans="2:36">
      <c r="B21" s="33">
        <f t="shared" si="0"/>
        <v>18</v>
      </c>
      <c r="C21" s="83"/>
      <c r="D21" s="69"/>
      <c r="E21" s="68"/>
      <c r="F21" s="84"/>
      <c r="G21" s="34" t="str">
        <f>IFERROR(VLOOKUP(J21,別表!$B$4:$C$52,2,0),"")</f>
        <v/>
      </c>
      <c r="H21" s="67"/>
      <c r="I21" s="87" t="str">
        <f t="shared" si="1"/>
        <v/>
      </c>
      <c r="J21" s="87" t="str">
        <f t="shared" si="2"/>
        <v/>
      </c>
      <c r="K21" s="87" t="s">
        <v>115</v>
      </c>
      <c r="L21" s="86"/>
      <c r="T21" s="77"/>
    </row>
    <row r="22" spans="2:36">
      <c r="B22" s="33">
        <f t="shared" si="0"/>
        <v>19</v>
      </c>
      <c r="C22" s="83"/>
      <c r="D22" s="69"/>
      <c r="E22" s="68"/>
      <c r="F22" s="84"/>
      <c r="G22" s="34" t="str">
        <f>IFERROR(VLOOKUP(J22,別表!$B$4:$C$52,2,0),"")</f>
        <v/>
      </c>
      <c r="H22" s="67"/>
      <c r="I22" s="87" t="str">
        <f t="shared" si="1"/>
        <v/>
      </c>
      <c r="J22" s="87" t="str">
        <f t="shared" si="2"/>
        <v/>
      </c>
      <c r="K22" s="87" t="s">
        <v>116</v>
      </c>
      <c r="L22" s="86"/>
      <c r="T22" s="77"/>
    </row>
    <row r="23" spans="2:36">
      <c r="B23" s="33">
        <f t="shared" si="0"/>
        <v>20</v>
      </c>
      <c r="C23" s="83"/>
      <c r="D23" s="69"/>
      <c r="E23" s="68"/>
      <c r="F23" s="84"/>
      <c r="G23" s="34" t="str">
        <f>IFERROR(VLOOKUP(J23,別表!$B$4:$C$52,2,0),"")</f>
        <v/>
      </c>
      <c r="H23" s="67"/>
      <c r="I23" s="87" t="str">
        <f t="shared" si="1"/>
        <v/>
      </c>
      <c r="J23" s="87" t="str">
        <f t="shared" si="2"/>
        <v/>
      </c>
      <c r="K23" s="87" t="s">
        <v>117</v>
      </c>
      <c r="L23" s="86"/>
      <c r="T23" s="77"/>
    </row>
    <row r="24" spans="2:36">
      <c r="B24" s="33">
        <f t="shared" si="0"/>
        <v>21</v>
      </c>
      <c r="C24" s="83"/>
      <c r="D24" s="69"/>
      <c r="E24" s="68"/>
      <c r="F24" s="84"/>
      <c r="G24" s="34" t="str">
        <f>IFERROR(VLOOKUP(J24,別表!$B$4:$C$52,2,0),"")</f>
        <v/>
      </c>
      <c r="H24" s="67"/>
      <c r="I24" s="87" t="str">
        <f t="shared" si="1"/>
        <v/>
      </c>
      <c r="J24" s="87" t="str">
        <f t="shared" si="2"/>
        <v/>
      </c>
      <c r="K24" s="87" t="s">
        <v>118</v>
      </c>
      <c r="L24" s="86"/>
      <c r="T24" s="77"/>
    </row>
    <row r="25" spans="2:36">
      <c r="B25" s="33">
        <f t="shared" si="0"/>
        <v>22</v>
      </c>
      <c r="C25" s="83"/>
      <c r="D25" s="69"/>
      <c r="E25" s="68"/>
      <c r="F25" s="84"/>
      <c r="G25" s="34" t="str">
        <f>IFERROR(VLOOKUP(J25,別表!$B$4:$C$52,2,0),"")</f>
        <v/>
      </c>
      <c r="H25" s="67"/>
      <c r="I25" s="87" t="str">
        <f t="shared" si="1"/>
        <v/>
      </c>
      <c r="J25" s="87" t="str">
        <f t="shared" si="2"/>
        <v/>
      </c>
      <c r="L25" s="86"/>
      <c r="T25" s="77"/>
    </row>
    <row r="26" spans="2:36">
      <c r="B26" s="33">
        <f t="shared" si="0"/>
        <v>23</v>
      </c>
      <c r="C26" s="83"/>
      <c r="D26" s="69"/>
      <c r="E26" s="68"/>
      <c r="F26" s="84"/>
      <c r="G26" s="34" t="str">
        <f>IFERROR(VLOOKUP(J26,別表!$B$4:$C$52,2,0),"")</f>
        <v/>
      </c>
      <c r="H26" s="67"/>
      <c r="I26" s="87" t="str">
        <f t="shared" si="1"/>
        <v/>
      </c>
      <c r="J26" s="87" t="str">
        <f t="shared" si="2"/>
        <v/>
      </c>
      <c r="K26" s="86"/>
      <c r="L26" s="86"/>
      <c r="T26" s="20"/>
    </row>
    <row r="27" spans="2:36">
      <c r="B27" s="33">
        <f t="shared" si="0"/>
        <v>24</v>
      </c>
      <c r="C27" s="83"/>
      <c r="D27" s="69"/>
      <c r="E27" s="68"/>
      <c r="F27" s="84"/>
      <c r="G27" s="34" t="str">
        <f>IFERROR(VLOOKUP(J27,別表!$B$4:$C$52,2,0),"")</f>
        <v/>
      </c>
      <c r="H27" s="67"/>
      <c r="I27" s="87" t="str">
        <f t="shared" si="1"/>
        <v/>
      </c>
      <c r="J27" s="87" t="str">
        <f t="shared" si="2"/>
        <v/>
      </c>
      <c r="K27" s="86"/>
      <c r="L27" s="86"/>
      <c r="T27" s="77"/>
    </row>
    <row r="28" spans="2:36">
      <c r="B28" s="33">
        <f t="shared" si="0"/>
        <v>25</v>
      </c>
      <c r="C28" s="83"/>
      <c r="D28" s="69"/>
      <c r="E28" s="68"/>
      <c r="F28" s="84"/>
      <c r="G28" s="34" t="str">
        <f>IFERROR(VLOOKUP(J28,別表!$B$4:$C$52,2,0),"")</f>
        <v/>
      </c>
      <c r="H28" s="67"/>
      <c r="I28" s="87" t="str">
        <f t="shared" si="1"/>
        <v/>
      </c>
      <c r="J28" s="87" t="str">
        <f t="shared" si="2"/>
        <v/>
      </c>
      <c r="K28" s="86"/>
      <c r="L28" s="86"/>
      <c r="T28" s="77"/>
    </row>
    <row r="29" spans="2:36">
      <c r="B29" s="33">
        <f t="shared" si="0"/>
        <v>26</v>
      </c>
      <c r="C29" s="83"/>
      <c r="D29" s="69"/>
      <c r="E29" s="68"/>
      <c r="F29" s="84"/>
      <c r="G29" s="34" t="str">
        <f>IFERROR(VLOOKUP(J29,別表!$B$4:$C$52,2,0),"")</f>
        <v/>
      </c>
      <c r="H29" s="67"/>
      <c r="I29" s="87" t="str">
        <f t="shared" si="1"/>
        <v/>
      </c>
      <c r="J29" s="87" t="str">
        <f t="shared" si="2"/>
        <v/>
      </c>
      <c r="K29" s="86"/>
      <c r="L29" s="86"/>
      <c r="T29" s="77"/>
    </row>
    <row r="30" spans="2:36">
      <c r="B30" s="33">
        <f t="shared" si="0"/>
        <v>27</v>
      </c>
      <c r="C30" s="83"/>
      <c r="D30" s="69"/>
      <c r="E30" s="68"/>
      <c r="F30" s="84"/>
      <c r="G30" s="34" t="str">
        <f>IFERROR(VLOOKUP(J30,別表!$B$4:$C$52,2,0),"")</f>
        <v/>
      </c>
      <c r="H30" s="67"/>
      <c r="I30" s="87" t="str">
        <f t="shared" si="1"/>
        <v/>
      </c>
      <c r="J30" s="87" t="str">
        <f t="shared" si="2"/>
        <v/>
      </c>
      <c r="K30" s="86"/>
      <c r="L30" s="86"/>
      <c r="T30" s="77"/>
    </row>
    <row r="31" spans="2:36">
      <c r="B31" s="33">
        <f t="shared" si="0"/>
        <v>28</v>
      </c>
      <c r="C31" s="83"/>
      <c r="D31" s="69"/>
      <c r="E31" s="68"/>
      <c r="F31" s="84"/>
      <c r="G31" s="34" t="str">
        <f>IFERROR(VLOOKUP(J31,別表!$B$4:$C$52,2,0),"")</f>
        <v/>
      </c>
      <c r="H31" s="67"/>
      <c r="I31" s="87" t="str">
        <f t="shared" si="1"/>
        <v/>
      </c>
      <c r="J31" s="87" t="str">
        <f t="shared" si="2"/>
        <v/>
      </c>
      <c r="K31" s="86"/>
      <c r="L31" s="86"/>
      <c r="T31" s="77"/>
      <c r="U31" s="2"/>
      <c r="V31" s="2"/>
      <c r="W31" s="2"/>
      <c r="X31" s="2"/>
      <c r="Y31" s="2"/>
      <c r="Z31" s="2"/>
      <c r="AA31" s="2"/>
      <c r="AB31" s="2"/>
      <c r="AC31" s="2"/>
      <c r="AD31" s="2"/>
      <c r="AE31" s="2"/>
      <c r="AF31" s="2"/>
      <c r="AG31" s="2"/>
      <c r="AH31" s="2"/>
    </row>
    <row r="32" spans="2:36">
      <c r="B32" s="33">
        <f t="shared" si="0"/>
        <v>29</v>
      </c>
      <c r="C32" s="83"/>
      <c r="D32" s="69"/>
      <c r="E32" s="68"/>
      <c r="F32" s="84"/>
      <c r="G32" s="34" t="str">
        <f>IFERROR(VLOOKUP(J32,別表!$B$4:$C$52,2,0),"")</f>
        <v/>
      </c>
      <c r="H32" s="67"/>
      <c r="I32" s="87" t="str">
        <f t="shared" si="1"/>
        <v/>
      </c>
      <c r="J32" s="87" t="str">
        <f t="shared" si="2"/>
        <v/>
      </c>
      <c r="K32" s="86"/>
      <c r="L32" s="86"/>
      <c r="T32" s="77"/>
      <c r="U32" s="80"/>
      <c r="V32" s="80"/>
      <c r="W32" s="80"/>
      <c r="X32" s="80"/>
      <c r="Y32" s="80"/>
      <c r="Z32" s="80"/>
      <c r="AA32" s="80"/>
      <c r="AB32" s="80"/>
      <c r="AC32" s="80"/>
      <c r="AD32" s="80"/>
      <c r="AE32" s="80"/>
      <c r="AF32" s="80"/>
      <c r="AG32" s="80"/>
      <c r="AH32" s="80"/>
      <c r="AI32" s="80"/>
      <c r="AJ32" s="80"/>
    </row>
    <row r="33" spans="2:36">
      <c r="B33" s="33">
        <f t="shared" si="0"/>
        <v>30</v>
      </c>
      <c r="C33" s="83"/>
      <c r="D33" s="69"/>
      <c r="E33" s="68"/>
      <c r="F33" s="84"/>
      <c r="G33" s="34" t="str">
        <f>IFERROR(VLOOKUP(J33,別表!$B$4:$C$52,2,0),"")</f>
        <v/>
      </c>
      <c r="H33" s="67"/>
      <c r="I33" s="87" t="str">
        <f t="shared" si="1"/>
        <v/>
      </c>
      <c r="J33" s="87" t="str">
        <f t="shared" si="2"/>
        <v/>
      </c>
      <c r="K33" s="86"/>
      <c r="L33" s="86"/>
      <c r="T33" s="77"/>
      <c r="U33" s="20"/>
      <c r="V33" s="20"/>
      <c r="W33" s="20"/>
      <c r="X33" s="20"/>
      <c r="Y33" s="20"/>
      <c r="Z33" s="20"/>
      <c r="AA33" s="20"/>
      <c r="AB33" s="20"/>
      <c r="AC33" s="20"/>
      <c r="AD33" s="20"/>
      <c r="AE33" s="20"/>
      <c r="AF33" s="20"/>
      <c r="AG33" s="20"/>
      <c r="AH33" s="20"/>
      <c r="AI33" s="20"/>
      <c r="AJ33" s="20"/>
    </row>
    <row r="34" spans="2:36">
      <c r="B34" s="33">
        <f t="shared" si="0"/>
        <v>31</v>
      </c>
      <c r="C34" s="83"/>
      <c r="D34" s="69"/>
      <c r="E34" s="68"/>
      <c r="F34" s="84"/>
      <c r="G34" s="34" t="str">
        <f>IFERROR(VLOOKUP(J34,別表!$B$4:$C$52,2,0),"")</f>
        <v/>
      </c>
      <c r="H34" s="67"/>
      <c r="I34" s="87" t="str">
        <f t="shared" si="1"/>
        <v/>
      </c>
      <c r="J34" s="87" t="str">
        <f t="shared" si="2"/>
        <v/>
      </c>
      <c r="K34" s="86"/>
      <c r="L34" s="86"/>
      <c r="T34" s="20"/>
      <c r="U34" s="20"/>
      <c r="V34" s="20"/>
      <c r="W34" s="20"/>
      <c r="X34" s="20"/>
      <c r="Y34" s="20"/>
      <c r="Z34" s="20"/>
      <c r="AA34" s="20"/>
      <c r="AB34" s="20"/>
      <c r="AC34" s="20"/>
      <c r="AD34" s="20"/>
      <c r="AE34" s="20"/>
      <c r="AF34" s="20"/>
      <c r="AG34" s="20"/>
      <c r="AH34" s="20"/>
      <c r="AI34" s="20"/>
      <c r="AJ34" s="20"/>
    </row>
    <row r="35" spans="2:36">
      <c r="B35" s="33">
        <f t="shared" si="0"/>
        <v>32</v>
      </c>
      <c r="C35" s="83"/>
      <c r="D35" s="69"/>
      <c r="E35" s="68"/>
      <c r="F35" s="84"/>
      <c r="G35" s="34" t="str">
        <f>IFERROR(VLOOKUP(J35,別表!$B$4:$C$52,2,0),"")</f>
        <v/>
      </c>
      <c r="H35" s="67"/>
      <c r="I35" s="87" t="str">
        <f t="shared" si="1"/>
        <v/>
      </c>
      <c r="J35" s="87" t="str">
        <f t="shared" si="2"/>
        <v/>
      </c>
      <c r="K35" s="86"/>
      <c r="L35" s="86"/>
      <c r="U35" s="20"/>
      <c r="V35" s="20"/>
      <c r="W35" s="20"/>
      <c r="X35" s="20"/>
      <c r="Y35" s="20"/>
      <c r="Z35" s="20"/>
      <c r="AA35" s="20"/>
      <c r="AB35" s="20"/>
      <c r="AC35" s="20"/>
      <c r="AD35" s="20"/>
      <c r="AE35" s="20"/>
      <c r="AF35" s="20"/>
      <c r="AG35" s="20"/>
      <c r="AH35" s="20"/>
      <c r="AI35" s="20"/>
      <c r="AJ35" s="20"/>
    </row>
    <row r="36" spans="2:36">
      <c r="B36" s="33">
        <f t="shared" si="0"/>
        <v>33</v>
      </c>
      <c r="C36" s="83"/>
      <c r="D36" s="69"/>
      <c r="E36" s="68"/>
      <c r="F36" s="84"/>
      <c r="G36" s="34" t="str">
        <f>IFERROR(VLOOKUP(J36,別表!$B$4:$C$52,2,0),"")</f>
        <v/>
      </c>
      <c r="H36" s="67"/>
      <c r="I36" s="87" t="str">
        <f t="shared" si="1"/>
        <v/>
      </c>
      <c r="J36" s="87" t="str">
        <f t="shared" si="2"/>
        <v/>
      </c>
      <c r="K36" s="86"/>
      <c r="L36" s="86"/>
      <c r="U36" s="20"/>
      <c r="V36" s="20"/>
      <c r="W36" s="20"/>
      <c r="X36" s="20"/>
      <c r="Y36" s="20"/>
      <c r="Z36" s="20"/>
      <c r="AA36" s="20"/>
      <c r="AB36" s="20"/>
      <c r="AC36" s="20"/>
      <c r="AD36" s="20"/>
      <c r="AE36" s="20"/>
      <c r="AF36" s="20"/>
      <c r="AG36" s="20"/>
      <c r="AH36" s="20"/>
      <c r="AI36" s="20"/>
      <c r="AJ36" s="20"/>
    </row>
    <row r="37" spans="2:36">
      <c r="B37" s="33">
        <f t="shared" si="0"/>
        <v>34</v>
      </c>
      <c r="C37" s="83"/>
      <c r="D37" s="69"/>
      <c r="E37" s="68"/>
      <c r="F37" s="84"/>
      <c r="G37" s="34" t="str">
        <f>IFERROR(VLOOKUP(J37,別表!$B$4:$C$52,2,0),"")</f>
        <v/>
      </c>
      <c r="H37" s="67"/>
      <c r="I37" s="87" t="str">
        <f t="shared" si="1"/>
        <v/>
      </c>
      <c r="J37" s="87" t="str">
        <f t="shared" si="2"/>
        <v/>
      </c>
      <c r="K37" s="86"/>
      <c r="L37" s="86"/>
      <c r="U37" s="20"/>
      <c r="V37" s="20"/>
      <c r="W37" s="20"/>
      <c r="X37" s="20"/>
      <c r="Y37" s="20"/>
      <c r="Z37" s="20"/>
      <c r="AA37" s="20"/>
      <c r="AB37" s="20"/>
      <c r="AC37" s="20"/>
      <c r="AD37" s="20"/>
      <c r="AE37" s="20"/>
      <c r="AF37" s="20"/>
      <c r="AG37" s="20"/>
      <c r="AH37" s="20"/>
      <c r="AI37" s="20"/>
      <c r="AJ37" s="20"/>
    </row>
    <row r="38" spans="2:36">
      <c r="B38" s="33">
        <f t="shared" si="0"/>
        <v>35</v>
      </c>
      <c r="C38" s="83"/>
      <c r="D38" s="69"/>
      <c r="E38" s="68"/>
      <c r="F38" s="84"/>
      <c r="G38" s="34" t="str">
        <f>IFERROR(VLOOKUP(J38,別表!$B$4:$C$52,2,0),"")</f>
        <v/>
      </c>
      <c r="H38" s="67"/>
      <c r="I38" s="87" t="str">
        <f t="shared" si="1"/>
        <v/>
      </c>
      <c r="J38" s="87" t="str">
        <f t="shared" si="2"/>
        <v/>
      </c>
      <c r="K38" s="86"/>
      <c r="L38" s="86"/>
      <c r="U38" s="20"/>
      <c r="V38" s="20"/>
      <c r="W38" s="20"/>
      <c r="X38" s="20"/>
      <c r="Y38" s="20"/>
      <c r="Z38" s="20"/>
      <c r="AA38" s="20"/>
      <c r="AB38" s="20"/>
      <c r="AC38" s="20"/>
      <c r="AD38" s="20"/>
      <c r="AE38" s="20"/>
      <c r="AF38" s="20"/>
      <c r="AG38" s="20"/>
      <c r="AH38" s="20"/>
      <c r="AI38" s="20"/>
      <c r="AJ38" s="20"/>
    </row>
    <row r="39" spans="2:36">
      <c r="B39" s="33">
        <f t="shared" si="0"/>
        <v>36</v>
      </c>
      <c r="C39" s="83"/>
      <c r="D39" s="69"/>
      <c r="E39" s="68"/>
      <c r="F39" s="84"/>
      <c r="G39" s="34" t="str">
        <f>IFERROR(VLOOKUP(J39,別表!$B$4:$C$52,2,0),"")</f>
        <v/>
      </c>
      <c r="H39" s="67"/>
      <c r="I39" s="87" t="str">
        <f t="shared" si="1"/>
        <v/>
      </c>
      <c r="J39" s="87" t="str">
        <f t="shared" si="2"/>
        <v/>
      </c>
      <c r="K39" s="86"/>
      <c r="L39" s="86"/>
      <c r="U39" s="20"/>
      <c r="V39" s="20"/>
      <c r="W39" s="20"/>
      <c r="X39" s="20"/>
      <c r="Y39" s="20"/>
      <c r="Z39" s="20"/>
      <c r="AA39" s="20"/>
      <c r="AB39" s="20"/>
      <c r="AC39" s="20"/>
      <c r="AD39" s="20"/>
      <c r="AE39" s="20"/>
      <c r="AF39" s="20"/>
      <c r="AG39" s="20"/>
      <c r="AH39" s="20"/>
      <c r="AI39" s="20"/>
      <c r="AJ39" s="20"/>
    </row>
    <row r="40" spans="2:36">
      <c r="B40" s="33">
        <f t="shared" si="0"/>
        <v>37</v>
      </c>
      <c r="C40" s="83"/>
      <c r="D40" s="69"/>
      <c r="E40" s="68"/>
      <c r="F40" s="84"/>
      <c r="G40" s="34" t="str">
        <f>IFERROR(VLOOKUP(J40,別表!$B$4:$C$52,2,0),"")</f>
        <v/>
      </c>
      <c r="H40" s="67"/>
      <c r="I40" s="87" t="str">
        <f>IF(AND(E40&gt;0,E40&lt;50),"（定員50人未満）",IF(E40&gt;=100,"（定員100人以上）",IF(AND(E40&gt;=50,E40&lt;100),"（定員50人以上100人未満）","")))</f>
        <v/>
      </c>
      <c r="J40" s="87" t="str">
        <f t="shared" si="2"/>
        <v/>
      </c>
      <c r="K40" s="86"/>
      <c r="L40" s="86"/>
    </row>
    <row r="41" spans="2:36">
      <c r="B41" s="33">
        <f t="shared" si="0"/>
        <v>38</v>
      </c>
      <c r="C41" s="83"/>
      <c r="D41" s="69"/>
      <c r="E41" s="68"/>
      <c r="F41" s="84"/>
      <c r="G41" s="34" t="str">
        <f>IFERROR(VLOOKUP(J41,別表!$B$4:$C$52,2,0),"")</f>
        <v/>
      </c>
      <c r="H41" s="67"/>
      <c r="I41" s="87" t="str">
        <f t="shared" si="1"/>
        <v/>
      </c>
      <c r="J41" s="87" t="str">
        <f t="shared" si="2"/>
        <v/>
      </c>
      <c r="K41" s="86"/>
      <c r="L41" s="86"/>
    </row>
    <row r="42" spans="2:36">
      <c r="B42" s="33">
        <f t="shared" si="0"/>
        <v>39</v>
      </c>
      <c r="C42" s="83"/>
      <c r="D42" s="69"/>
      <c r="E42" s="68"/>
      <c r="F42" s="84"/>
      <c r="G42" s="34" t="str">
        <f>IFERROR(VLOOKUP(J42,別表!$B$4:$C$52,2,0),"")</f>
        <v/>
      </c>
      <c r="H42" s="67"/>
      <c r="I42" s="87" t="str">
        <f t="shared" si="1"/>
        <v/>
      </c>
      <c r="J42" s="87" t="str">
        <f t="shared" si="2"/>
        <v/>
      </c>
      <c r="K42" s="86"/>
      <c r="L42" s="86"/>
    </row>
    <row r="43" spans="2:36">
      <c r="B43" s="33">
        <f t="shared" si="0"/>
        <v>40</v>
      </c>
      <c r="C43" s="83"/>
      <c r="D43" s="69"/>
      <c r="E43" s="68"/>
      <c r="F43" s="84"/>
      <c r="G43" s="34" t="str">
        <f>IFERROR(VLOOKUP(J43,別表!$B$4:$C$52,2,0),"")</f>
        <v/>
      </c>
      <c r="H43" s="67"/>
      <c r="I43" s="87" t="str">
        <f t="shared" si="1"/>
        <v/>
      </c>
      <c r="J43" s="87" t="str">
        <f t="shared" si="2"/>
        <v/>
      </c>
      <c r="K43" s="86"/>
      <c r="L43" s="86"/>
    </row>
    <row r="44" spans="2:36">
      <c r="B44" s="33">
        <f t="shared" si="0"/>
        <v>41</v>
      </c>
      <c r="C44" s="83"/>
      <c r="D44" s="69"/>
      <c r="E44" s="68"/>
      <c r="F44" s="84"/>
      <c r="G44" s="34" t="str">
        <f>IFERROR(VLOOKUP(J44,別表!$B$4:$C$52,2,0),"")</f>
        <v/>
      </c>
      <c r="H44" s="67"/>
      <c r="I44" s="87" t="str">
        <f t="shared" si="1"/>
        <v/>
      </c>
      <c r="J44" s="87" t="str">
        <f t="shared" si="2"/>
        <v/>
      </c>
      <c r="K44" s="86"/>
      <c r="L44" s="86"/>
    </row>
    <row r="45" spans="2:36">
      <c r="B45" s="33">
        <f t="shared" si="0"/>
        <v>42</v>
      </c>
      <c r="C45" s="83"/>
      <c r="D45" s="69"/>
      <c r="E45" s="68"/>
      <c r="F45" s="84"/>
      <c r="G45" s="34" t="str">
        <f>IFERROR(VLOOKUP(J45,別表!$B$4:$C$52,2,0),"")</f>
        <v/>
      </c>
      <c r="H45" s="67"/>
      <c r="I45" s="87" t="str">
        <f t="shared" si="1"/>
        <v/>
      </c>
      <c r="J45" s="87" t="str">
        <f t="shared" si="2"/>
        <v/>
      </c>
      <c r="K45" s="86"/>
      <c r="L45" s="86"/>
    </row>
    <row r="46" spans="2:36">
      <c r="B46" s="33">
        <f t="shared" si="0"/>
        <v>43</v>
      </c>
      <c r="C46" s="83"/>
      <c r="D46" s="69"/>
      <c r="E46" s="68"/>
      <c r="F46" s="84"/>
      <c r="G46" s="34" t="str">
        <f>IFERROR(VLOOKUP(J46,別表!$B$4:$C$52,2,0),"")</f>
        <v/>
      </c>
      <c r="H46" s="67"/>
      <c r="I46" s="87" t="str">
        <f t="shared" si="1"/>
        <v/>
      </c>
      <c r="J46" s="87" t="str">
        <f t="shared" si="2"/>
        <v/>
      </c>
      <c r="K46" s="86"/>
      <c r="L46" s="86"/>
    </row>
    <row r="47" spans="2:36">
      <c r="B47" s="33">
        <f t="shared" si="0"/>
        <v>44</v>
      </c>
      <c r="C47" s="83"/>
      <c r="D47" s="69"/>
      <c r="E47" s="68"/>
      <c r="F47" s="84"/>
      <c r="G47" s="34" t="str">
        <f>IFERROR(VLOOKUP(J47,別表!$B$4:$C$52,2,0),"")</f>
        <v/>
      </c>
      <c r="H47" s="67"/>
      <c r="I47" s="87" t="str">
        <f t="shared" si="1"/>
        <v/>
      </c>
      <c r="J47" s="87" t="str">
        <f t="shared" si="2"/>
        <v/>
      </c>
      <c r="K47" s="86"/>
      <c r="L47" s="86"/>
    </row>
    <row r="48" spans="2:36">
      <c r="B48" s="33">
        <f t="shared" si="0"/>
        <v>45</v>
      </c>
      <c r="C48" s="83"/>
      <c r="D48" s="69"/>
      <c r="E48" s="68"/>
      <c r="F48" s="84"/>
      <c r="G48" s="34" t="str">
        <f>IFERROR(VLOOKUP(J48,別表!$B$4:$C$52,2,0),"")</f>
        <v/>
      </c>
      <c r="H48" s="67"/>
      <c r="I48" s="87" t="str">
        <f t="shared" si="1"/>
        <v/>
      </c>
      <c r="J48" s="87" t="str">
        <f t="shared" si="2"/>
        <v/>
      </c>
      <c r="K48" s="86"/>
      <c r="L48" s="86"/>
    </row>
    <row r="49" spans="2:12">
      <c r="B49" s="33">
        <f t="shared" si="0"/>
        <v>46</v>
      </c>
      <c r="C49" s="83"/>
      <c r="D49" s="69"/>
      <c r="E49" s="68"/>
      <c r="F49" s="84"/>
      <c r="G49" s="34" t="str">
        <f>IFERROR(VLOOKUP(J49,別表!$B$4:$C$52,2,0),"")</f>
        <v/>
      </c>
      <c r="H49" s="67"/>
      <c r="I49" s="87" t="str">
        <f t="shared" si="1"/>
        <v/>
      </c>
      <c r="J49" s="87" t="str">
        <f t="shared" si="2"/>
        <v/>
      </c>
      <c r="K49" s="86"/>
      <c r="L49" s="86"/>
    </row>
    <row r="50" spans="2:12">
      <c r="B50" s="33">
        <f t="shared" si="0"/>
        <v>47</v>
      </c>
      <c r="C50" s="83"/>
      <c r="D50" s="69"/>
      <c r="E50" s="68"/>
      <c r="F50" s="84"/>
      <c r="G50" s="34" t="str">
        <f>IFERROR(VLOOKUP(J50,別表!$B$4:$C$52,2,0),"")</f>
        <v/>
      </c>
      <c r="H50" s="67"/>
      <c r="I50" s="87" t="str">
        <f t="shared" si="1"/>
        <v/>
      </c>
      <c r="J50" s="87" t="str">
        <f t="shared" si="2"/>
        <v/>
      </c>
      <c r="K50" s="86"/>
      <c r="L50" s="86"/>
    </row>
    <row r="51" spans="2:12">
      <c r="B51" s="33">
        <f t="shared" si="0"/>
        <v>48</v>
      </c>
      <c r="C51" s="83"/>
      <c r="D51" s="69"/>
      <c r="E51" s="68"/>
      <c r="F51" s="84"/>
      <c r="G51" s="34" t="str">
        <f>IFERROR(VLOOKUP(J51,別表!$B$4:$C$52,2,0),"")</f>
        <v/>
      </c>
      <c r="H51" s="67"/>
      <c r="I51" s="87" t="str">
        <f t="shared" si="1"/>
        <v/>
      </c>
      <c r="J51" s="87" t="str">
        <f t="shared" si="2"/>
        <v/>
      </c>
      <c r="K51" s="86"/>
      <c r="L51" s="86"/>
    </row>
    <row r="52" spans="2:12">
      <c r="B52" s="33">
        <f t="shared" si="0"/>
        <v>49</v>
      </c>
      <c r="C52" s="83"/>
      <c r="D52" s="69"/>
      <c r="E52" s="68"/>
      <c r="F52" s="84"/>
      <c r="G52" s="34" t="str">
        <f>IFERROR(VLOOKUP(J52,別表!$B$4:$C$52,2,0),"")</f>
        <v/>
      </c>
      <c r="H52" s="67"/>
      <c r="I52" s="87" t="str">
        <f t="shared" si="1"/>
        <v/>
      </c>
      <c r="J52" s="87" t="str">
        <f t="shared" si="2"/>
        <v/>
      </c>
      <c r="K52" s="86"/>
      <c r="L52" s="86"/>
    </row>
    <row r="53" spans="2:12">
      <c r="B53" s="33">
        <f t="shared" si="0"/>
        <v>50</v>
      </c>
      <c r="C53" s="83"/>
      <c r="D53" s="69"/>
      <c r="E53" s="68"/>
      <c r="F53" s="84"/>
      <c r="G53" s="34" t="str">
        <f>IFERROR(VLOOKUP(J53,別表!$B$4:$C$52,2,0),"")</f>
        <v/>
      </c>
      <c r="H53" s="67"/>
      <c r="I53" s="87" t="str">
        <f t="shared" si="1"/>
        <v/>
      </c>
      <c r="J53" s="87" t="str">
        <f t="shared" si="2"/>
        <v/>
      </c>
      <c r="K53" s="86"/>
      <c r="L53" s="86"/>
    </row>
    <row r="54" spans="2:12" ht="24.75" customHeight="1">
      <c r="B54" s="35"/>
      <c r="C54" s="35"/>
      <c r="D54" s="35"/>
      <c r="E54" s="35"/>
      <c r="F54" s="35" t="s">
        <v>26</v>
      </c>
      <c r="G54" s="36">
        <f>SUM(G4:G53)</f>
        <v>0</v>
      </c>
      <c r="H54" s="35" t="s">
        <v>63</v>
      </c>
      <c r="I54" s="37" t="s">
        <v>92</v>
      </c>
    </row>
    <row r="55" spans="2:12">
      <c r="I55" s="26" t="s">
        <v>131</v>
      </c>
    </row>
    <row r="56" spans="2:12">
      <c r="B56" s="26" t="s">
        <v>249</v>
      </c>
    </row>
    <row r="57" spans="2:12">
      <c r="B57" s="26" t="s">
        <v>215</v>
      </c>
    </row>
  </sheetData>
  <sheetProtection sheet="1" insertRows="0" deleteRows="0"/>
  <phoneticPr fontId="5"/>
  <conditionalFormatting sqref="H1">
    <cfRule type="cellIs" dxfId="63" priority="59" operator="equal">
      <formula>0</formula>
    </cfRule>
  </conditionalFormatting>
  <conditionalFormatting sqref="E4:E53">
    <cfRule type="expression" dxfId="62" priority="5">
      <formula>D4="定期巡回・随時対応型訪問介護看護事業所"</formula>
    </cfRule>
    <cfRule type="expression" dxfId="61" priority="6">
      <formula>D4="訪問リハビリテーション事業所"</formula>
    </cfRule>
    <cfRule type="expression" dxfId="60" priority="7">
      <formula>D4="訪問看護事業所"</formula>
    </cfRule>
    <cfRule type="expression" dxfId="59" priority="8">
      <formula>D4="訪問入浴介護事業所"</formula>
    </cfRule>
    <cfRule type="expression" dxfId="58" priority="9">
      <formula>D4="小規模多機能型居宅介護事業所"</formula>
    </cfRule>
    <cfRule type="expression" dxfId="57" priority="10">
      <formula>D4="療養通所介護事業所"</formula>
    </cfRule>
    <cfRule type="expression" dxfId="56" priority="11">
      <formula>D4="通所リハビリテーション事業所"</formula>
    </cfRule>
    <cfRule type="expression" dxfId="55" priority="12">
      <formula>D4="認知症対応型通所介護事業所"</formula>
    </cfRule>
    <cfRule type="expression" dxfId="54" priority="13">
      <formula>D4="地域密着型通所介護事業所"</formula>
    </cfRule>
    <cfRule type="expression" dxfId="53" priority="14">
      <formula>D4="通所介護事業所"</formula>
    </cfRule>
    <cfRule type="expression" dxfId="52" priority="15">
      <formula>D4="サービス付き高齢者向け住宅"</formula>
    </cfRule>
    <cfRule type="expression" dxfId="51" priority="16">
      <formula>D4="有料老人ホーム"</formula>
    </cfRule>
    <cfRule type="expression" dxfId="50" priority="17">
      <formula>D4="生活支援ハウス"</formula>
    </cfRule>
    <cfRule type="expression" dxfId="49" priority="18">
      <formula>D4="短期入所生活介護事業所（単独型）"</formula>
    </cfRule>
    <cfRule type="expression" dxfId="48" priority="19">
      <formula>D4="認知症対応型共同生活介護事業所"</formula>
    </cfRule>
    <cfRule type="expression" dxfId="47" priority="20">
      <formula>D4="訪問介護事業所"</formula>
    </cfRule>
  </conditionalFormatting>
  <conditionalFormatting sqref="E4:E53">
    <cfRule type="expression" dxfId="46" priority="1">
      <formula>D4="福祉用具貸与事業所"</formula>
    </cfRule>
    <cfRule type="expression" dxfId="45" priority="2">
      <formula>D4="居宅介護支援事業所"</formula>
    </cfRule>
    <cfRule type="expression" dxfId="44" priority="4">
      <formula>D4="夜間対応型訪問介護事業所"</formula>
    </cfRule>
  </conditionalFormatting>
  <conditionalFormatting sqref="E4:E53">
    <cfRule type="expression" dxfId="43" priority="3">
      <formula>D4="看護小規模多機能型居宅介護事業所"</formula>
    </cfRule>
  </conditionalFormatting>
  <dataValidations count="3">
    <dataValidation type="list" allowBlank="1" showInputMessage="1" showErrorMessage="1" sqref="H4:H53" xr:uid="{00000000-0002-0000-0100-000000000000}">
      <formula1>"可, "</formula1>
    </dataValidation>
    <dataValidation type="whole" operator="greaterThanOrEqual" showInputMessage="1" showErrorMessage="1" error="入所系①の施設以外は定員の入力は不要です。" sqref="E4:E53" xr:uid="{00000000-0002-0000-0100-000001000000}">
      <formula1>1</formula1>
    </dataValidation>
    <dataValidation type="list" allowBlank="1" showInputMessage="1" showErrorMessage="1" sqref="D4:D53" xr:uid="{00000000-0002-0000-0100-000002000000}">
      <formula1>$K$1:$K$24</formula1>
    </dataValidation>
  </dataValidations>
  <pageMargins left="0.19685039370078741" right="0.19685039370078741" top="0.39370078740157483" bottom="0.39370078740157483" header="0" footer="0"/>
  <pageSetup paperSize="9"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2378-FFA7-43E7-BCB4-29203C09C09E}">
  <sheetPr>
    <pageSetUpPr fitToPage="1"/>
  </sheetPr>
  <dimension ref="A1:AK56"/>
  <sheetViews>
    <sheetView showGridLines="0" view="pageBreakPreview" zoomScaleNormal="140" zoomScaleSheetLayoutView="100" workbookViewId="0">
      <selection activeCell="G4" sqref="G4"/>
    </sheetView>
  </sheetViews>
  <sheetFormatPr defaultColWidth="2.25" defaultRowHeight="13.5"/>
  <cols>
    <col min="1" max="1" width="2.25" style="26"/>
    <col min="2" max="2" width="3.125" style="26" customWidth="1"/>
    <col min="3" max="3" width="16.875" style="26" customWidth="1"/>
    <col min="4" max="4" width="18.875" style="26" customWidth="1"/>
    <col min="5" max="5" width="19.875" style="26" customWidth="1"/>
    <col min="6" max="6" width="34.125" style="26" customWidth="1"/>
    <col min="7" max="8" width="10.625" style="26" customWidth="1"/>
    <col min="9" max="9" width="10" style="26" customWidth="1"/>
    <col min="10" max="10" width="19.25" style="152" bestFit="1" customWidth="1"/>
    <col min="11" max="11" width="38.625" style="152" customWidth="1"/>
    <col min="12" max="12" width="16.125" style="152" customWidth="1"/>
    <col min="13" max="13" width="2.25" style="152"/>
    <col min="14" max="18" width="2.25" style="151"/>
    <col min="19" max="16384" width="2.25" style="26"/>
  </cols>
  <sheetData>
    <row r="1" spans="1:21" ht="24.75" customHeight="1">
      <c r="A1" s="81" t="s">
        <v>151</v>
      </c>
      <c r="I1" s="114" t="s">
        <v>185</v>
      </c>
      <c r="U1" s="77"/>
    </row>
    <row r="2" spans="1:21" ht="24.75" customHeight="1">
      <c r="B2" s="27"/>
      <c r="H2" s="28" t="s">
        <v>232</v>
      </c>
      <c r="I2" s="28"/>
      <c r="U2" s="77"/>
    </row>
    <row r="3" spans="1:21" ht="33.75" customHeight="1">
      <c r="B3" s="29" t="s">
        <v>25</v>
      </c>
      <c r="C3" s="72" t="s">
        <v>152</v>
      </c>
      <c r="D3" s="31" t="s">
        <v>153</v>
      </c>
      <c r="E3" s="30" t="s">
        <v>231</v>
      </c>
      <c r="F3" s="31" t="s">
        <v>154</v>
      </c>
      <c r="G3" s="156" t="s">
        <v>230</v>
      </c>
      <c r="H3" s="156" t="s">
        <v>229</v>
      </c>
      <c r="I3" s="32" t="s">
        <v>37</v>
      </c>
      <c r="J3" s="155"/>
      <c r="U3" s="77"/>
    </row>
    <row r="4" spans="1:21">
      <c r="B4" s="33">
        <f t="shared" ref="B4:B35" si="0">ROW()-3</f>
        <v>1</v>
      </c>
      <c r="C4" s="83"/>
      <c r="D4" s="69"/>
      <c r="E4" s="68"/>
      <c r="F4" s="84"/>
      <c r="G4" s="154">
        <f t="shared" ref="G4:G35" si="1">E4*0.64</f>
        <v>0</v>
      </c>
      <c r="H4" s="34" t="str">
        <f>IFERROR(VLOOKUP(K4,別表!$B$4:$C$52,2,0),"")</f>
        <v/>
      </c>
      <c r="I4" s="67"/>
      <c r="J4" s="152" t="str">
        <f t="shared" ref="J4:J35" si="2">IF(AND(E4&gt;=20,E4&lt;50),"（病床50床未満）",IF(AND(E4&gt;=50,E4&lt;100),"（病床50床以上100床未満）",IF(AND(E4&gt;=100,E4&lt;150),"（病床100床以上150床未満）",IF(AND(E4&gt;=150,E4&lt;200),"（病床150床以上200床未満）",IF(AND(E4&gt;=200,E4&lt;250),"（病床200床以上250床未満）",IF(AND(E4&gt;=250,E4&lt;300),"（病床250床以上300床未満）",IF(E4&gt;=300,"（病床300床以上）","")))))))</f>
        <v/>
      </c>
      <c r="K4" s="152" t="str">
        <f t="shared" ref="K4:K35" si="3">D4&amp;J4</f>
        <v/>
      </c>
      <c r="L4" s="152">
        <f>SUMIF($K$4:$K$53,"有床診療所",$G$4:$G$53)</f>
        <v>0</v>
      </c>
      <c r="U4" s="77"/>
    </row>
    <row r="5" spans="1:21">
      <c r="B5" s="33">
        <f t="shared" si="0"/>
        <v>2</v>
      </c>
      <c r="C5" s="83"/>
      <c r="D5" s="69"/>
      <c r="E5" s="68"/>
      <c r="F5" s="84"/>
      <c r="G5" s="154">
        <f t="shared" si="1"/>
        <v>0</v>
      </c>
      <c r="H5" s="34" t="str">
        <f>IFERROR(VLOOKUP(K5,別表!$B$4:$C$52,2,0),"")</f>
        <v/>
      </c>
      <c r="I5" s="67"/>
      <c r="J5" s="152" t="str">
        <f t="shared" si="2"/>
        <v/>
      </c>
      <c r="K5" s="152" t="str">
        <f t="shared" si="3"/>
        <v/>
      </c>
      <c r="L5" s="152">
        <f>SUMIF($K$4:$K$53,"病院（病床50床未満）",$G$4:$G$53)</f>
        <v>0</v>
      </c>
      <c r="U5" s="77"/>
    </row>
    <row r="6" spans="1:21">
      <c r="B6" s="33">
        <f t="shared" si="0"/>
        <v>3</v>
      </c>
      <c r="C6" s="83"/>
      <c r="D6" s="69"/>
      <c r="E6" s="68"/>
      <c r="F6" s="84"/>
      <c r="G6" s="154">
        <f t="shared" si="1"/>
        <v>0</v>
      </c>
      <c r="H6" s="34" t="str">
        <f>IFERROR(VLOOKUP(K6,別表!$B$4:$C$52,2,0),"")</f>
        <v/>
      </c>
      <c r="I6" s="67"/>
      <c r="J6" s="152" t="str">
        <f t="shared" si="2"/>
        <v/>
      </c>
      <c r="K6" s="152" t="str">
        <f t="shared" si="3"/>
        <v/>
      </c>
      <c r="L6" s="152">
        <f>SUMIF($K$4:$K$53,"病院（病床50床以上100床未満）",$G$4:$G$53)</f>
        <v>0</v>
      </c>
      <c r="U6" s="77"/>
    </row>
    <row r="7" spans="1:21">
      <c r="B7" s="33">
        <f t="shared" si="0"/>
        <v>4</v>
      </c>
      <c r="C7" s="83"/>
      <c r="D7" s="69"/>
      <c r="E7" s="68"/>
      <c r="F7" s="84"/>
      <c r="G7" s="154">
        <f t="shared" si="1"/>
        <v>0</v>
      </c>
      <c r="H7" s="34" t="str">
        <f>IFERROR(VLOOKUP(K7,別表!$B$4:$C$52,2,0),"")</f>
        <v/>
      </c>
      <c r="I7" s="67"/>
      <c r="J7" s="152" t="str">
        <f t="shared" si="2"/>
        <v/>
      </c>
      <c r="K7" s="152" t="str">
        <f t="shared" si="3"/>
        <v/>
      </c>
      <c r="L7" s="152">
        <f>SUMIF($K$4:$K$53,"病院（病床100床以上150床未満）",$G$4:$G$53)</f>
        <v>0</v>
      </c>
      <c r="U7" s="77"/>
    </row>
    <row r="8" spans="1:21">
      <c r="B8" s="33">
        <f t="shared" si="0"/>
        <v>5</v>
      </c>
      <c r="C8" s="83"/>
      <c r="D8" s="69"/>
      <c r="E8" s="68"/>
      <c r="F8" s="84"/>
      <c r="G8" s="154">
        <f t="shared" si="1"/>
        <v>0</v>
      </c>
      <c r="H8" s="34" t="str">
        <f>IFERROR(VLOOKUP(K8,別表!$B$4:$C$52,2,0),"")</f>
        <v/>
      </c>
      <c r="I8" s="67"/>
      <c r="J8" s="152" t="str">
        <f t="shared" si="2"/>
        <v/>
      </c>
      <c r="K8" s="152" t="str">
        <f t="shared" si="3"/>
        <v/>
      </c>
      <c r="L8" s="152">
        <f>SUMIF($K$4:$K$53,"病院（病床150床以上200床未満）",$G$4:$G$53)</f>
        <v>0</v>
      </c>
      <c r="U8" s="77"/>
    </row>
    <row r="9" spans="1:21">
      <c r="B9" s="33">
        <f t="shared" si="0"/>
        <v>6</v>
      </c>
      <c r="C9" s="83"/>
      <c r="D9" s="69"/>
      <c r="E9" s="68"/>
      <c r="F9" s="84"/>
      <c r="G9" s="154">
        <f t="shared" si="1"/>
        <v>0</v>
      </c>
      <c r="H9" s="34" t="str">
        <f>IFERROR(VLOOKUP(K9,別表!$B$4:$C$52,2,0),"")</f>
        <v/>
      </c>
      <c r="I9" s="67"/>
      <c r="J9" s="152" t="str">
        <f t="shared" si="2"/>
        <v/>
      </c>
      <c r="K9" s="152" t="str">
        <f t="shared" si="3"/>
        <v/>
      </c>
      <c r="L9" s="152">
        <f>SUMIF($K$4:$K$53,"病院（病床200床以上250床未満）",$G$4:$G$53)</f>
        <v>0</v>
      </c>
      <c r="U9" s="77"/>
    </row>
    <row r="10" spans="1:21">
      <c r="B10" s="33">
        <f t="shared" si="0"/>
        <v>7</v>
      </c>
      <c r="C10" s="83"/>
      <c r="D10" s="69"/>
      <c r="E10" s="68"/>
      <c r="F10" s="84"/>
      <c r="G10" s="154">
        <f t="shared" si="1"/>
        <v>0</v>
      </c>
      <c r="H10" s="34" t="str">
        <f>IFERROR(VLOOKUP(K10,別表!$B$4:$C$52,2,0),"")</f>
        <v/>
      </c>
      <c r="I10" s="67"/>
      <c r="J10" s="152" t="str">
        <f t="shared" si="2"/>
        <v/>
      </c>
      <c r="K10" s="152" t="str">
        <f t="shared" si="3"/>
        <v/>
      </c>
      <c r="L10" s="152">
        <f>SUMIF($K$4:$K$53,"病院（病床250床以上300床未満）",$G$4:$G$53)</f>
        <v>0</v>
      </c>
      <c r="U10" s="77"/>
    </row>
    <row r="11" spans="1:21">
      <c r="B11" s="33">
        <f t="shared" si="0"/>
        <v>8</v>
      </c>
      <c r="C11" s="83"/>
      <c r="D11" s="69"/>
      <c r="E11" s="68"/>
      <c r="F11" s="84"/>
      <c r="G11" s="154">
        <f t="shared" si="1"/>
        <v>0</v>
      </c>
      <c r="H11" s="34" t="str">
        <f>IFERROR(VLOOKUP(K11,別表!$B$4:$C$52,2,0),"")</f>
        <v/>
      </c>
      <c r="I11" s="67"/>
      <c r="J11" s="152" t="str">
        <f t="shared" si="2"/>
        <v/>
      </c>
      <c r="K11" s="152" t="str">
        <f t="shared" si="3"/>
        <v/>
      </c>
      <c r="L11" s="152">
        <f>SUMIF($K$4:$K$53,"病院（病床300床以上）",$G$4:$G$53)</f>
        <v>0</v>
      </c>
      <c r="U11" s="78"/>
    </row>
    <row r="12" spans="1:21">
      <c r="B12" s="33">
        <f t="shared" si="0"/>
        <v>9</v>
      </c>
      <c r="C12" s="83"/>
      <c r="D12" s="69"/>
      <c r="E12" s="68"/>
      <c r="F12" s="84"/>
      <c r="G12" s="154">
        <f t="shared" si="1"/>
        <v>0</v>
      </c>
      <c r="H12" s="34" t="str">
        <f>IFERROR(VLOOKUP(K12,別表!$B$4:$C$52,2,0),"")</f>
        <v/>
      </c>
      <c r="I12" s="67"/>
      <c r="J12" s="152" t="str">
        <f t="shared" si="2"/>
        <v/>
      </c>
      <c r="K12" s="152" t="str">
        <f t="shared" si="3"/>
        <v/>
      </c>
      <c r="U12" s="78"/>
    </row>
    <row r="13" spans="1:21">
      <c r="B13" s="33">
        <f t="shared" si="0"/>
        <v>10</v>
      </c>
      <c r="C13" s="83"/>
      <c r="D13" s="69"/>
      <c r="E13" s="68"/>
      <c r="F13" s="84"/>
      <c r="G13" s="154">
        <f t="shared" si="1"/>
        <v>0</v>
      </c>
      <c r="H13" s="34" t="str">
        <f>IFERROR(VLOOKUP(K13,別表!$B$4:$C$52,2,0),"")</f>
        <v/>
      </c>
      <c r="I13" s="67"/>
      <c r="J13" s="152" t="str">
        <f t="shared" si="2"/>
        <v/>
      </c>
      <c r="K13" s="152" t="str">
        <f t="shared" si="3"/>
        <v/>
      </c>
      <c r="U13" s="78"/>
    </row>
    <row r="14" spans="1:21">
      <c r="B14" s="33">
        <f t="shared" si="0"/>
        <v>11</v>
      </c>
      <c r="C14" s="83"/>
      <c r="D14" s="69"/>
      <c r="E14" s="68"/>
      <c r="F14" s="84"/>
      <c r="G14" s="154">
        <f t="shared" si="1"/>
        <v>0</v>
      </c>
      <c r="H14" s="34" t="str">
        <f>IFERROR(VLOOKUP(K14,別表!$B$4:$C$52,2,0),"")</f>
        <v/>
      </c>
      <c r="I14" s="67"/>
      <c r="J14" s="152" t="str">
        <f t="shared" si="2"/>
        <v/>
      </c>
      <c r="K14" s="152" t="str">
        <f t="shared" si="3"/>
        <v/>
      </c>
      <c r="U14" s="78"/>
    </row>
    <row r="15" spans="1:21">
      <c r="B15" s="33">
        <f t="shared" si="0"/>
        <v>12</v>
      </c>
      <c r="C15" s="83"/>
      <c r="D15" s="69"/>
      <c r="E15" s="68"/>
      <c r="F15" s="84"/>
      <c r="G15" s="154">
        <f t="shared" si="1"/>
        <v>0</v>
      </c>
      <c r="H15" s="34" t="str">
        <f>IFERROR(VLOOKUP(K15,別表!$B$4:$C$52,2,0),"")</f>
        <v/>
      </c>
      <c r="I15" s="67"/>
      <c r="J15" s="152" t="str">
        <f t="shared" si="2"/>
        <v/>
      </c>
      <c r="K15" s="152" t="str">
        <f t="shared" si="3"/>
        <v/>
      </c>
      <c r="U15" s="78"/>
    </row>
    <row r="16" spans="1:21">
      <c r="B16" s="33">
        <f t="shared" si="0"/>
        <v>13</v>
      </c>
      <c r="C16" s="83"/>
      <c r="D16" s="69"/>
      <c r="E16" s="68"/>
      <c r="F16" s="84"/>
      <c r="G16" s="154">
        <f t="shared" si="1"/>
        <v>0</v>
      </c>
      <c r="H16" s="34" t="str">
        <f>IFERROR(VLOOKUP(K16,別表!$B$4:$C$52,2,0),"")</f>
        <v/>
      </c>
      <c r="I16" s="67"/>
      <c r="J16" s="152" t="str">
        <f t="shared" si="2"/>
        <v/>
      </c>
      <c r="K16" s="152" t="str">
        <f t="shared" si="3"/>
        <v/>
      </c>
      <c r="U16" s="77"/>
    </row>
    <row r="17" spans="2:37">
      <c r="B17" s="33">
        <f t="shared" si="0"/>
        <v>14</v>
      </c>
      <c r="C17" s="83"/>
      <c r="D17" s="69"/>
      <c r="E17" s="68"/>
      <c r="F17" s="84"/>
      <c r="G17" s="154">
        <f t="shared" si="1"/>
        <v>0</v>
      </c>
      <c r="H17" s="34" t="str">
        <f>IFERROR(VLOOKUP(K17,別表!$B$4:$C$52,2,0),"")</f>
        <v/>
      </c>
      <c r="I17" s="67"/>
      <c r="J17" s="152" t="str">
        <f t="shared" si="2"/>
        <v/>
      </c>
      <c r="K17" s="152" t="str">
        <f t="shared" si="3"/>
        <v/>
      </c>
      <c r="U17" s="77"/>
    </row>
    <row r="18" spans="2:37">
      <c r="B18" s="33">
        <f t="shared" si="0"/>
        <v>15</v>
      </c>
      <c r="C18" s="83"/>
      <c r="D18" s="69"/>
      <c r="E18" s="68"/>
      <c r="F18" s="84"/>
      <c r="G18" s="154">
        <f t="shared" si="1"/>
        <v>0</v>
      </c>
      <c r="H18" s="34" t="str">
        <f>IFERROR(VLOOKUP(K18,別表!$B$4:$C$52,2,0),"")</f>
        <v/>
      </c>
      <c r="I18" s="67"/>
      <c r="J18" s="152" t="str">
        <f t="shared" si="2"/>
        <v/>
      </c>
      <c r="K18" s="152" t="str">
        <f t="shared" si="3"/>
        <v/>
      </c>
      <c r="U18" s="78"/>
    </row>
    <row r="19" spans="2:37">
      <c r="B19" s="33">
        <f t="shared" si="0"/>
        <v>16</v>
      </c>
      <c r="C19" s="83"/>
      <c r="D19" s="69"/>
      <c r="E19" s="68"/>
      <c r="F19" s="84"/>
      <c r="G19" s="154">
        <f t="shared" si="1"/>
        <v>0</v>
      </c>
      <c r="H19" s="34" t="str">
        <f>IFERROR(VLOOKUP(K19,別表!$B$4:$C$52,2,0),"")</f>
        <v/>
      </c>
      <c r="I19" s="67"/>
      <c r="J19" s="152" t="str">
        <f t="shared" si="2"/>
        <v/>
      </c>
      <c r="K19" s="152" t="str">
        <f t="shared" si="3"/>
        <v/>
      </c>
      <c r="U19" s="79"/>
    </row>
    <row r="20" spans="2:37">
      <c r="B20" s="33">
        <f t="shared" si="0"/>
        <v>17</v>
      </c>
      <c r="C20" s="83"/>
      <c r="D20" s="69"/>
      <c r="E20" s="68"/>
      <c r="F20" s="84"/>
      <c r="G20" s="154">
        <f t="shared" si="1"/>
        <v>0</v>
      </c>
      <c r="H20" s="34" t="str">
        <f>IFERROR(VLOOKUP(K20,別表!$B$4:$C$52,2,0),"")</f>
        <v/>
      </c>
      <c r="I20" s="67"/>
      <c r="J20" s="152" t="str">
        <f t="shared" si="2"/>
        <v/>
      </c>
      <c r="K20" s="152" t="str">
        <f t="shared" si="3"/>
        <v/>
      </c>
      <c r="U20" s="77"/>
    </row>
    <row r="21" spans="2:37">
      <c r="B21" s="33">
        <f t="shared" si="0"/>
        <v>18</v>
      </c>
      <c r="C21" s="83"/>
      <c r="D21" s="69"/>
      <c r="E21" s="68"/>
      <c r="F21" s="84"/>
      <c r="G21" s="154">
        <f t="shared" si="1"/>
        <v>0</v>
      </c>
      <c r="H21" s="34" t="str">
        <f>IFERROR(VLOOKUP(K21,別表!$B$4:$C$52,2,0),"")</f>
        <v/>
      </c>
      <c r="I21" s="67"/>
      <c r="J21" s="152" t="str">
        <f t="shared" si="2"/>
        <v/>
      </c>
      <c r="K21" s="152" t="str">
        <f t="shared" si="3"/>
        <v/>
      </c>
      <c r="U21" s="77"/>
    </row>
    <row r="22" spans="2:37">
      <c r="B22" s="33">
        <f t="shared" si="0"/>
        <v>19</v>
      </c>
      <c r="C22" s="83"/>
      <c r="D22" s="69"/>
      <c r="E22" s="68"/>
      <c r="F22" s="84"/>
      <c r="G22" s="154">
        <f t="shared" si="1"/>
        <v>0</v>
      </c>
      <c r="H22" s="34" t="str">
        <f>IFERROR(VLOOKUP(K22,別表!$B$4:$C$52,2,0),"")</f>
        <v/>
      </c>
      <c r="I22" s="67"/>
      <c r="J22" s="152" t="str">
        <f t="shared" si="2"/>
        <v/>
      </c>
      <c r="K22" s="152" t="str">
        <f t="shared" si="3"/>
        <v/>
      </c>
      <c r="U22" s="77"/>
    </row>
    <row r="23" spans="2:37">
      <c r="B23" s="33">
        <f t="shared" si="0"/>
        <v>20</v>
      </c>
      <c r="C23" s="83"/>
      <c r="D23" s="69"/>
      <c r="E23" s="68"/>
      <c r="F23" s="84"/>
      <c r="G23" s="154">
        <f t="shared" si="1"/>
        <v>0</v>
      </c>
      <c r="H23" s="34" t="str">
        <f>IFERROR(VLOOKUP(K23,別表!$B$4:$C$52,2,0),"")</f>
        <v/>
      </c>
      <c r="I23" s="67"/>
      <c r="J23" s="152" t="str">
        <f t="shared" si="2"/>
        <v/>
      </c>
      <c r="K23" s="152" t="str">
        <f t="shared" si="3"/>
        <v/>
      </c>
      <c r="U23" s="77"/>
    </row>
    <row r="24" spans="2:37">
      <c r="B24" s="33">
        <f t="shared" si="0"/>
        <v>21</v>
      </c>
      <c r="C24" s="83"/>
      <c r="D24" s="69"/>
      <c r="E24" s="68"/>
      <c r="F24" s="84"/>
      <c r="G24" s="154">
        <f t="shared" si="1"/>
        <v>0</v>
      </c>
      <c r="H24" s="34" t="str">
        <f>IFERROR(VLOOKUP(K24,別表!$B$4:$C$52,2,0),"")</f>
        <v/>
      </c>
      <c r="I24" s="67"/>
      <c r="J24" s="152" t="str">
        <f t="shared" si="2"/>
        <v/>
      </c>
      <c r="K24" s="152" t="str">
        <f t="shared" si="3"/>
        <v/>
      </c>
      <c r="U24" s="77"/>
    </row>
    <row r="25" spans="2:37">
      <c r="B25" s="33">
        <f t="shared" si="0"/>
        <v>22</v>
      </c>
      <c r="C25" s="83"/>
      <c r="D25" s="69"/>
      <c r="E25" s="68"/>
      <c r="F25" s="84"/>
      <c r="G25" s="154">
        <f t="shared" si="1"/>
        <v>0</v>
      </c>
      <c r="H25" s="34" t="str">
        <f>IFERROR(VLOOKUP(K25,別表!$B$4:$C$52,2,0),"")</f>
        <v/>
      </c>
      <c r="I25" s="67"/>
      <c r="J25" s="152" t="str">
        <f t="shared" si="2"/>
        <v/>
      </c>
      <c r="K25" s="152" t="str">
        <f t="shared" si="3"/>
        <v/>
      </c>
      <c r="U25" s="77"/>
    </row>
    <row r="26" spans="2:37">
      <c r="B26" s="33">
        <f t="shared" si="0"/>
        <v>23</v>
      </c>
      <c r="C26" s="83"/>
      <c r="D26" s="69"/>
      <c r="E26" s="68"/>
      <c r="F26" s="84"/>
      <c r="G26" s="154">
        <f t="shared" si="1"/>
        <v>0</v>
      </c>
      <c r="H26" s="34" t="str">
        <f>IFERROR(VLOOKUP(K26,別表!$B$4:$C$52,2,0),"")</f>
        <v/>
      </c>
      <c r="I26" s="67"/>
      <c r="J26" s="152" t="str">
        <f t="shared" si="2"/>
        <v/>
      </c>
      <c r="K26" s="152" t="str">
        <f t="shared" si="3"/>
        <v/>
      </c>
      <c r="U26" s="20"/>
    </row>
    <row r="27" spans="2:37">
      <c r="B27" s="33">
        <f t="shared" si="0"/>
        <v>24</v>
      </c>
      <c r="C27" s="83"/>
      <c r="D27" s="69"/>
      <c r="E27" s="68"/>
      <c r="F27" s="84"/>
      <c r="G27" s="154">
        <f t="shared" si="1"/>
        <v>0</v>
      </c>
      <c r="H27" s="34" t="str">
        <f>IFERROR(VLOOKUP(K27,別表!$B$4:$C$52,2,0),"")</f>
        <v/>
      </c>
      <c r="I27" s="67"/>
      <c r="J27" s="152" t="str">
        <f t="shared" si="2"/>
        <v/>
      </c>
      <c r="K27" s="152" t="str">
        <f t="shared" si="3"/>
        <v/>
      </c>
      <c r="U27" s="77"/>
    </row>
    <row r="28" spans="2:37">
      <c r="B28" s="33">
        <f t="shared" si="0"/>
        <v>25</v>
      </c>
      <c r="C28" s="83"/>
      <c r="D28" s="69"/>
      <c r="E28" s="68"/>
      <c r="F28" s="84"/>
      <c r="G28" s="154">
        <f t="shared" si="1"/>
        <v>0</v>
      </c>
      <c r="H28" s="34" t="str">
        <f>IFERROR(VLOOKUP(K28,別表!$B$4:$C$52,2,0),"")</f>
        <v/>
      </c>
      <c r="I28" s="67"/>
      <c r="J28" s="152" t="str">
        <f t="shared" si="2"/>
        <v/>
      </c>
      <c r="K28" s="152" t="str">
        <f t="shared" si="3"/>
        <v/>
      </c>
      <c r="U28" s="77"/>
    </row>
    <row r="29" spans="2:37">
      <c r="B29" s="33">
        <f t="shared" si="0"/>
        <v>26</v>
      </c>
      <c r="C29" s="83"/>
      <c r="D29" s="69"/>
      <c r="E29" s="68"/>
      <c r="F29" s="84"/>
      <c r="G29" s="154">
        <f t="shared" si="1"/>
        <v>0</v>
      </c>
      <c r="H29" s="34" t="str">
        <f>IFERROR(VLOOKUP(K29,別表!$B$4:$C$52,2,0),"")</f>
        <v/>
      </c>
      <c r="I29" s="67"/>
      <c r="J29" s="152" t="str">
        <f t="shared" si="2"/>
        <v/>
      </c>
      <c r="K29" s="152" t="str">
        <f t="shared" si="3"/>
        <v/>
      </c>
      <c r="U29" s="77"/>
    </row>
    <row r="30" spans="2:37">
      <c r="B30" s="33">
        <f t="shared" si="0"/>
        <v>27</v>
      </c>
      <c r="C30" s="83"/>
      <c r="D30" s="69"/>
      <c r="E30" s="68"/>
      <c r="F30" s="84"/>
      <c r="G30" s="154">
        <f t="shared" si="1"/>
        <v>0</v>
      </c>
      <c r="H30" s="34" t="str">
        <f>IFERROR(VLOOKUP(K30,別表!$B$4:$C$52,2,0),"")</f>
        <v/>
      </c>
      <c r="I30" s="67"/>
      <c r="J30" s="152" t="str">
        <f t="shared" si="2"/>
        <v/>
      </c>
      <c r="K30" s="152" t="str">
        <f t="shared" si="3"/>
        <v/>
      </c>
      <c r="U30" s="77"/>
    </row>
    <row r="31" spans="2:37">
      <c r="B31" s="33">
        <f t="shared" si="0"/>
        <v>28</v>
      </c>
      <c r="C31" s="83"/>
      <c r="D31" s="69"/>
      <c r="E31" s="68"/>
      <c r="F31" s="84"/>
      <c r="G31" s="154">
        <f t="shared" si="1"/>
        <v>0</v>
      </c>
      <c r="H31" s="34" t="str">
        <f>IFERROR(VLOOKUP(K31,別表!$B$4:$C$52,2,0),"")</f>
        <v/>
      </c>
      <c r="I31" s="67"/>
      <c r="J31" s="152" t="str">
        <f t="shared" si="2"/>
        <v/>
      </c>
      <c r="K31" s="152" t="str">
        <f t="shared" si="3"/>
        <v/>
      </c>
      <c r="U31" s="77"/>
      <c r="V31" s="2"/>
      <c r="W31" s="2"/>
      <c r="X31" s="2"/>
      <c r="Y31" s="2"/>
      <c r="Z31" s="2"/>
      <c r="AA31" s="2"/>
      <c r="AB31" s="2"/>
      <c r="AC31" s="2"/>
      <c r="AD31" s="2"/>
      <c r="AE31" s="2"/>
      <c r="AF31" s="2"/>
      <c r="AG31" s="2"/>
      <c r="AH31" s="2"/>
      <c r="AI31" s="2"/>
    </row>
    <row r="32" spans="2:37">
      <c r="B32" s="33">
        <f t="shared" si="0"/>
        <v>29</v>
      </c>
      <c r="C32" s="83"/>
      <c r="D32" s="69"/>
      <c r="E32" s="68"/>
      <c r="F32" s="84"/>
      <c r="G32" s="154">
        <f t="shared" si="1"/>
        <v>0</v>
      </c>
      <c r="H32" s="34" t="str">
        <f>IFERROR(VLOOKUP(K32,別表!$B$4:$C$52,2,0),"")</f>
        <v/>
      </c>
      <c r="I32" s="67"/>
      <c r="J32" s="152" t="str">
        <f t="shared" si="2"/>
        <v/>
      </c>
      <c r="K32" s="152" t="str">
        <f t="shared" si="3"/>
        <v/>
      </c>
      <c r="U32" s="77"/>
      <c r="V32" s="80"/>
      <c r="W32" s="80"/>
      <c r="X32" s="80"/>
      <c r="Y32" s="80"/>
      <c r="Z32" s="80"/>
      <c r="AA32" s="80"/>
      <c r="AB32" s="80"/>
      <c r="AC32" s="80"/>
      <c r="AD32" s="80"/>
      <c r="AE32" s="80"/>
      <c r="AF32" s="80"/>
      <c r="AG32" s="80"/>
      <c r="AH32" s="80"/>
      <c r="AI32" s="80"/>
      <c r="AJ32" s="80"/>
      <c r="AK32" s="80"/>
    </row>
    <row r="33" spans="2:37">
      <c r="B33" s="33">
        <f t="shared" si="0"/>
        <v>30</v>
      </c>
      <c r="C33" s="83"/>
      <c r="D33" s="69"/>
      <c r="E33" s="68"/>
      <c r="F33" s="84"/>
      <c r="G33" s="154">
        <f t="shared" si="1"/>
        <v>0</v>
      </c>
      <c r="H33" s="34" t="str">
        <f>IFERROR(VLOOKUP(K33,別表!$B$4:$C$52,2,0),"")</f>
        <v/>
      </c>
      <c r="I33" s="67"/>
      <c r="J33" s="152" t="str">
        <f t="shared" si="2"/>
        <v/>
      </c>
      <c r="K33" s="152" t="str">
        <f t="shared" si="3"/>
        <v/>
      </c>
      <c r="U33" s="77"/>
      <c r="V33" s="20"/>
      <c r="W33" s="20"/>
      <c r="X33" s="20"/>
      <c r="Y33" s="20"/>
      <c r="Z33" s="20"/>
      <c r="AA33" s="20"/>
      <c r="AB33" s="20"/>
      <c r="AC33" s="20"/>
      <c r="AD33" s="20"/>
      <c r="AE33" s="20"/>
      <c r="AF33" s="20"/>
      <c r="AG33" s="20"/>
      <c r="AH33" s="20"/>
      <c r="AI33" s="20"/>
      <c r="AJ33" s="20"/>
      <c r="AK33" s="20"/>
    </row>
    <row r="34" spans="2:37">
      <c r="B34" s="33">
        <f t="shared" si="0"/>
        <v>31</v>
      </c>
      <c r="C34" s="83"/>
      <c r="D34" s="69"/>
      <c r="E34" s="68"/>
      <c r="F34" s="84"/>
      <c r="G34" s="154">
        <f t="shared" si="1"/>
        <v>0</v>
      </c>
      <c r="H34" s="34" t="str">
        <f>IFERROR(VLOOKUP(K34,別表!$B$4:$C$52,2,0),"")</f>
        <v/>
      </c>
      <c r="I34" s="67"/>
      <c r="J34" s="152" t="str">
        <f t="shared" si="2"/>
        <v/>
      </c>
      <c r="K34" s="152" t="str">
        <f t="shared" si="3"/>
        <v/>
      </c>
      <c r="U34" s="20"/>
      <c r="V34" s="20"/>
      <c r="W34" s="20"/>
      <c r="X34" s="20"/>
      <c r="Y34" s="20"/>
      <c r="Z34" s="20"/>
      <c r="AA34" s="20"/>
      <c r="AB34" s="20"/>
      <c r="AC34" s="20"/>
      <c r="AD34" s="20"/>
      <c r="AE34" s="20"/>
      <c r="AF34" s="20"/>
      <c r="AG34" s="20"/>
      <c r="AH34" s="20"/>
      <c r="AI34" s="20"/>
      <c r="AJ34" s="20"/>
      <c r="AK34" s="20"/>
    </row>
    <row r="35" spans="2:37">
      <c r="B35" s="33">
        <f t="shared" si="0"/>
        <v>32</v>
      </c>
      <c r="C35" s="83"/>
      <c r="D35" s="69"/>
      <c r="E35" s="68"/>
      <c r="F35" s="84"/>
      <c r="G35" s="154">
        <f t="shared" si="1"/>
        <v>0</v>
      </c>
      <c r="H35" s="34" t="str">
        <f>IFERROR(VLOOKUP(K35,別表!$B$4:$C$52,2,0),"")</f>
        <v/>
      </c>
      <c r="I35" s="67"/>
      <c r="J35" s="152" t="str">
        <f t="shared" si="2"/>
        <v/>
      </c>
      <c r="K35" s="152" t="str">
        <f t="shared" si="3"/>
        <v/>
      </c>
      <c r="V35" s="20"/>
      <c r="W35" s="20"/>
      <c r="X35" s="20"/>
      <c r="Y35" s="20"/>
      <c r="Z35" s="20"/>
      <c r="AA35" s="20"/>
      <c r="AB35" s="20"/>
      <c r="AC35" s="20"/>
      <c r="AD35" s="20"/>
      <c r="AE35" s="20"/>
      <c r="AF35" s="20"/>
      <c r="AG35" s="20"/>
      <c r="AH35" s="20"/>
      <c r="AI35" s="20"/>
      <c r="AJ35" s="20"/>
      <c r="AK35" s="20"/>
    </row>
    <row r="36" spans="2:37">
      <c r="B36" s="33">
        <f t="shared" ref="B36:B53" si="4">ROW()-3</f>
        <v>33</v>
      </c>
      <c r="C36" s="83"/>
      <c r="D36" s="69"/>
      <c r="E36" s="68"/>
      <c r="F36" s="84"/>
      <c r="G36" s="154">
        <f t="shared" ref="G36:G53" si="5">E36*0.64</f>
        <v>0</v>
      </c>
      <c r="H36" s="34" t="str">
        <f>IFERROR(VLOOKUP(K36,別表!$B$4:$C$52,2,0),"")</f>
        <v/>
      </c>
      <c r="I36" s="67"/>
      <c r="J36" s="152" t="str">
        <f t="shared" ref="J36:J53" si="6">IF(AND(E36&gt;=20,E36&lt;50),"（病床50床未満）",IF(AND(E36&gt;=50,E36&lt;100),"（病床50床以上100床未満）",IF(AND(E36&gt;=100,E36&lt;150),"（病床100床以上150床未満）",IF(AND(E36&gt;=150,E36&lt;200),"（病床150床以上200床未満）",IF(AND(E36&gt;=200,E36&lt;250),"（病床200床以上250床未満）",IF(AND(E36&gt;=250,E36&lt;300),"（病床250床以上300床未満）",IF(E36&gt;=300,"（病床300床以上）","")))))))</f>
        <v/>
      </c>
      <c r="K36" s="152" t="str">
        <f t="shared" ref="K36:K53" si="7">D36&amp;J36</f>
        <v/>
      </c>
      <c r="V36" s="20"/>
      <c r="W36" s="20"/>
      <c r="X36" s="20"/>
      <c r="Y36" s="20"/>
      <c r="Z36" s="20"/>
      <c r="AA36" s="20"/>
      <c r="AB36" s="20"/>
      <c r="AC36" s="20"/>
      <c r="AD36" s="20"/>
      <c r="AE36" s="20"/>
      <c r="AF36" s="20"/>
      <c r="AG36" s="20"/>
      <c r="AH36" s="20"/>
      <c r="AI36" s="20"/>
      <c r="AJ36" s="20"/>
      <c r="AK36" s="20"/>
    </row>
    <row r="37" spans="2:37">
      <c r="B37" s="33">
        <f t="shared" si="4"/>
        <v>34</v>
      </c>
      <c r="C37" s="83"/>
      <c r="D37" s="69"/>
      <c r="E37" s="68"/>
      <c r="F37" s="84"/>
      <c r="G37" s="154">
        <f t="shared" si="5"/>
        <v>0</v>
      </c>
      <c r="H37" s="34" t="str">
        <f>IFERROR(VLOOKUP(K37,別表!$B$4:$C$52,2,0),"")</f>
        <v/>
      </c>
      <c r="I37" s="67"/>
      <c r="J37" s="152" t="str">
        <f t="shared" si="6"/>
        <v/>
      </c>
      <c r="K37" s="152" t="str">
        <f t="shared" si="7"/>
        <v/>
      </c>
      <c r="V37" s="20"/>
      <c r="W37" s="20"/>
      <c r="X37" s="20"/>
      <c r="Y37" s="20"/>
      <c r="Z37" s="20"/>
      <c r="AA37" s="20"/>
      <c r="AB37" s="20"/>
      <c r="AC37" s="20"/>
      <c r="AD37" s="20"/>
      <c r="AE37" s="20"/>
      <c r="AF37" s="20"/>
      <c r="AG37" s="20"/>
      <c r="AH37" s="20"/>
      <c r="AI37" s="20"/>
      <c r="AJ37" s="20"/>
      <c r="AK37" s="20"/>
    </row>
    <row r="38" spans="2:37">
      <c r="B38" s="33">
        <f t="shared" si="4"/>
        <v>35</v>
      </c>
      <c r="C38" s="83"/>
      <c r="D38" s="69"/>
      <c r="E38" s="68"/>
      <c r="F38" s="84"/>
      <c r="G38" s="154">
        <f t="shared" si="5"/>
        <v>0</v>
      </c>
      <c r="H38" s="34" t="str">
        <f>IFERROR(VLOOKUP(K38,別表!$B$4:$C$52,2,0),"")</f>
        <v/>
      </c>
      <c r="I38" s="67"/>
      <c r="J38" s="152" t="str">
        <f t="shared" si="6"/>
        <v/>
      </c>
      <c r="K38" s="152" t="str">
        <f t="shared" si="7"/>
        <v/>
      </c>
      <c r="V38" s="20"/>
      <c r="W38" s="20"/>
      <c r="X38" s="20"/>
      <c r="Y38" s="20"/>
      <c r="Z38" s="20"/>
      <c r="AA38" s="20"/>
      <c r="AB38" s="20"/>
      <c r="AC38" s="20"/>
      <c r="AD38" s="20"/>
      <c r="AE38" s="20"/>
      <c r="AF38" s="20"/>
      <c r="AG38" s="20"/>
      <c r="AH38" s="20"/>
      <c r="AI38" s="20"/>
      <c r="AJ38" s="20"/>
      <c r="AK38" s="20"/>
    </row>
    <row r="39" spans="2:37">
      <c r="B39" s="33">
        <f t="shared" si="4"/>
        <v>36</v>
      </c>
      <c r="C39" s="83"/>
      <c r="D39" s="69"/>
      <c r="E39" s="68"/>
      <c r="F39" s="84"/>
      <c r="G39" s="154">
        <f t="shared" si="5"/>
        <v>0</v>
      </c>
      <c r="H39" s="34" t="str">
        <f>IFERROR(VLOOKUP(K39,別表!$B$4:$C$52,2,0),"")</f>
        <v/>
      </c>
      <c r="I39" s="67"/>
      <c r="J39" s="152" t="str">
        <f t="shared" si="6"/>
        <v/>
      </c>
      <c r="K39" s="152" t="str">
        <f t="shared" si="7"/>
        <v/>
      </c>
      <c r="V39" s="20"/>
      <c r="W39" s="20"/>
      <c r="X39" s="20"/>
      <c r="Y39" s="20"/>
      <c r="Z39" s="20"/>
      <c r="AA39" s="20"/>
      <c r="AB39" s="20"/>
      <c r="AC39" s="20"/>
      <c r="AD39" s="20"/>
      <c r="AE39" s="20"/>
      <c r="AF39" s="20"/>
      <c r="AG39" s="20"/>
      <c r="AH39" s="20"/>
      <c r="AI39" s="20"/>
      <c r="AJ39" s="20"/>
      <c r="AK39" s="20"/>
    </row>
    <row r="40" spans="2:37">
      <c r="B40" s="33">
        <f t="shared" si="4"/>
        <v>37</v>
      </c>
      <c r="C40" s="83"/>
      <c r="D40" s="69"/>
      <c r="E40" s="68"/>
      <c r="F40" s="84"/>
      <c r="G40" s="154">
        <f t="shared" si="5"/>
        <v>0</v>
      </c>
      <c r="H40" s="34" t="str">
        <f>IFERROR(VLOOKUP(K40,別表!$B$4:$C$52,2,0),"")</f>
        <v/>
      </c>
      <c r="I40" s="67"/>
      <c r="J40" s="152" t="str">
        <f t="shared" si="6"/>
        <v/>
      </c>
      <c r="K40" s="152" t="str">
        <f t="shared" si="7"/>
        <v/>
      </c>
    </row>
    <row r="41" spans="2:37">
      <c r="B41" s="33">
        <f t="shared" si="4"/>
        <v>38</v>
      </c>
      <c r="C41" s="83"/>
      <c r="D41" s="69"/>
      <c r="E41" s="68"/>
      <c r="F41" s="84"/>
      <c r="G41" s="154">
        <f t="shared" si="5"/>
        <v>0</v>
      </c>
      <c r="H41" s="34" t="str">
        <f>IFERROR(VLOOKUP(K41,別表!$B$4:$C$52,2,0),"")</f>
        <v/>
      </c>
      <c r="I41" s="67"/>
      <c r="J41" s="152" t="str">
        <f t="shared" si="6"/>
        <v/>
      </c>
      <c r="K41" s="152" t="str">
        <f t="shared" si="7"/>
        <v/>
      </c>
    </row>
    <row r="42" spans="2:37">
      <c r="B42" s="33">
        <f t="shared" si="4"/>
        <v>39</v>
      </c>
      <c r="C42" s="83"/>
      <c r="D42" s="69"/>
      <c r="E42" s="68"/>
      <c r="F42" s="84"/>
      <c r="G42" s="154">
        <f t="shared" si="5"/>
        <v>0</v>
      </c>
      <c r="H42" s="34" t="str">
        <f>IFERROR(VLOOKUP(K42,別表!$B$4:$C$52,2,0),"")</f>
        <v/>
      </c>
      <c r="I42" s="67"/>
      <c r="J42" s="152" t="str">
        <f t="shared" si="6"/>
        <v/>
      </c>
      <c r="K42" s="152" t="str">
        <f t="shared" si="7"/>
        <v/>
      </c>
    </row>
    <row r="43" spans="2:37">
      <c r="B43" s="33">
        <f t="shared" si="4"/>
        <v>40</v>
      </c>
      <c r="C43" s="83"/>
      <c r="D43" s="69"/>
      <c r="E43" s="68"/>
      <c r="F43" s="84"/>
      <c r="G43" s="154">
        <f t="shared" si="5"/>
        <v>0</v>
      </c>
      <c r="H43" s="34" t="str">
        <f>IFERROR(VLOOKUP(K43,別表!$B$4:$C$52,2,0),"")</f>
        <v/>
      </c>
      <c r="I43" s="67"/>
      <c r="J43" s="152" t="str">
        <f t="shared" si="6"/>
        <v/>
      </c>
      <c r="K43" s="152" t="str">
        <f t="shared" si="7"/>
        <v/>
      </c>
    </row>
    <row r="44" spans="2:37">
      <c r="B44" s="33">
        <f t="shared" si="4"/>
        <v>41</v>
      </c>
      <c r="C44" s="83"/>
      <c r="D44" s="69"/>
      <c r="E44" s="68"/>
      <c r="F44" s="84"/>
      <c r="G44" s="154">
        <f t="shared" si="5"/>
        <v>0</v>
      </c>
      <c r="H44" s="34" t="str">
        <f>IFERROR(VLOOKUP(K44,別表!$B$4:$C$52,2,0),"")</f>
        <v/>
      </c>
      <c r="I44" s="67"/>
      <c r="J44" s="152" t="str">
        <f t="shared" si="6"/>
        <v/>
      </c>
      <c r="K44" s="152" t="str">
        <f t="shared" si="7"/>
        <v/>
      </c>
    </row>
    <row r="45" spans="2:37">
      <c r="B45" s="33">
        <f t="shared" si="4"/>
        <v>42</v>
      </c>
      <c r="C45" s="83"/>
      <c r="D45" s="69"/>
      <c r="E45" s="68"/>
      <c r="F45" s="84"/>
      <c r="G45" s="154">
        <f t="shared" si="5"/>
        <v>0</v>
      </c>
      <c r="H45" s="34" t="str">
        <f>IFERROR(VLOOKUP(K45,別表!$B$4:$C$52,2,0),"")</f>
        <v/>
      </c>
      <c r="I45" s="67"/>
      <c r="J45" s="152" t="str">
        <f t="shared" si="6"/>
        <v/>
      </c>
      <c r="K45" s="152" t="str">
        <f t="shared" si="7"/>
        <v/>
      </c>
    </row>
    <row r="46" spans="2:37">
      <c r="B46" s="33">
        <f t="shared" si="4"/>
        <v>43</v>
      </c>
      <c r="C46" s="83"/>
      <c r="D46" s="69"/>
      <c r="E46" s="68"/>
      <c r="F46" s="84"/>
      <c r="G46" s="154">
        <f t="shared" si="5"/>
        <v>0</v>
      </c>
      <c r="H46" s="34" t="str">
        <f>IFERROR(VLOOKUP(K46,別表!$B$4:$C$52,2,0),"")</f>
        <v/>
      </c>
      <c r="I46" s="67"/>
      <c r="J46" s="152" t="str">
        <f t="shared" si="6"/>
        <v/>
      </c>
      <c r="K46" s="152" t="str">
        <f t="shared" si="7"/>
        <v/>
      </c>
    </row>
    <row r="47" spans="2:37">
      <c r="B47" s="33">
        <f t="shared" si="4"/>
        <v>44</v>
      </c>
      <c r="C47" s="83"/>
      <c r="D47" s="69"/>
      <c r="E47" s="68"/>
      <c r="F47" s="84"/>
      <c r="G47" s="154">
        <f t="shared" si="5"/>
        <v>0</v>
      </c>
      <c r="H47" s="34" t="str">
        <f>IFERROR(VLOOKUP(K47,別表!$B$4:$C$52,2,0),"")</f>
        <v/>
      </c>
      <c r="I47" s="67"/>
      <c r="J47" s="152" t="str">
        <f t="shared" si="6"/>
        <v/>
      </c>
      <c r="K47" s="152" t="str">
        <f t="shared" si="7"/>
        <v/>
      </c>
    </row>
    <row r="48" spans="2:37">
      <c r="B48" s="33">
        <f t="shared" si="4"/>
        <v>45</v>
      </c>
      <c r="C48" s="83"/>
      <c r="D48" s="69"/>
      <c r="E48" s="68"/>
      <c r="F48" s="84"/>
      <c r="G48" s="154">
        <f t="shared" si="5"/>
        <v>0</v>
      </c>
      <c r="H48" s="34" t="str">
        <f>IFERROR(VLOOKUP(K48,別表!$B$4:$C$52,2,0),"")</f>
        <v/>
      </c>
      <c r="I48" s="67"/>
      <c r="J48" s="152" t="str">
        <f t="shared" si="6"/>
        <v/>
      </c>
      <c r="K48" s="152" t="str">
        <f t="shared" si="7"/>
        <v/>
      </c>
    </row>
    <row r="49" spans="2:11">
      <c r="B49" s="33">
        <f t="shared" si="4"/>
        <v>46</v>
      </c>
      <c r="C49" s="83"/>
      <c r="D49" s="69"/>
      <c r="E49" s="68"/>
      <c r="F49" s="84"/>
      <c r="G49" s="154">
        <f t="shared" si="5"/>
        <v>0</v>
      </c>
      <c r="H49" s="34" t="str">
        <f>IFERROR(VLOOKUP(K49,別表!$B$4:$C$52,2,0),"")</f>
        <v/>
      </c>
      <c r="I49" s="67"/>
      <c r="J49" s="152" t="str">
        <f t="shared" si="6"/>
        <v/>
      </c>
      <c r="K49" s="152" t="str">
        <f t="shared" si="7"/>
        <v/>
      </c>
    </row>
    <row r="50" spans="2:11">
      <c r="B50" s="33">
        <f t="shared" si="4"/>
        <v>47</v>
      </c>
      <c r="C50" s="83"/>
      <c r="D50" s="69"/>
      <c r="E50" s="68"/>
      <c r="F50" s="84"/>
      <c r="G50" s="154">
        <f t="shared" si="5"/>
        <v>0</v>
      </c>
      <c r="H50" s="34" t="str">
        <f>IFERROR(VLOOKUP(K50,別表!$B$4:$C$52,2,0),"")</f>
        <v/>
      </c>
      <c r="I50" s="67"/>
      <c r="J50" s="152" t="str">
        <f t="shared" si="6"/>
        <v/>
      </c>
      <c r="K50" s="152" t="str">
        <f t="shared" si="7"/>
        <v/>
      </c>
    </row>
    <row r="51" spans="2:11">
      <c r="B51" s="33">
        <f t="shared" si="4"/>
        <v>48</v>
      </c>
      <c r="C51" s="83"/>
      <c r="D51" s="69"/>
      <c r="E51" s="68"/>
      <c r="F51" s="84"/>
      <c r="G51" s="154">
        <f t="shared" si="5"/>
        <v>0</v>
      </c>
      <c r="H51" s="34" t="str">
        <f>IFERROR(VLOOKUP(K51,別表!$B$4:$C$52,2,0),"")</f>
        <v/>
      </c>
      <c r="I51" s="67"/>
      <c r="J51" s="152" t="str">
        <f t="shared" si="6"/>
        <v/>
      </c>
      <c r="K51" s="152" t="str">
        <f t="shared" si="7"/>
        <v/>
      </c>
    </row>
    <row r="52" spans="2:11">
      <c r="B52" s="33">
        <f t="shared" si="4"/>
        <v>49</v>
      </c>
      <c r="C52" s="83"/>
      <c r="D52" s="69"/>
      <c r="E52" s="68"/>
      <c r="F52" s="84"/>
      <c r="G52" s="154">
        <f t="shared" si="5"/>
        <v>0</v>
      </c>
      <c r="H52" s="34" t="str">
        <f>IFERROR(VLOOKUP(K52,別表!$B$4:$C$52,2,0),"")</f>
        <v/>
      </c>
      <c r="I52" s="67"/>
      <c r="J52" s="152" t="str">
        <f t="shared" si="6"/>
        <v/>
      </c>
      <c r="K52" s="152" t="str">
        <f t="shared" si="7"/>
        <v/>
      </c>
    </row>
    <row r="53" spans="2:11">
      <c r="B53" s="33">
        <f t="shared" si="4"/>
        <v>50</v>
      </c>
      <c r="C53" s="83"/>
      <c r="D53" s="69"/>
      <c r="E53" s="68"/>
      <c r="F53" s="84"/>
      <c r="G53" s="154">
        <f t="shared" si="5"/>
        <v>0</v>
      </c>
      <c r="H53" s="34" t="str">
        <f>IFERROR(VLOOKUP(K53,別表!$B$4:$C$52,2,0),"")</f>
        <v/>
      </c>
      <c r="I53" s="67"/>
      <c r="J53" s="152" t="str">
        <f t="shared" si="6"/>
        <v/>
      </c>
      <c r="K53" s="152" t="str">
        <f t="shared" si="7"/>
        <v/>
      </c>
    </row>
    <row r="54" spans="2:11" ht="24.75" customHeight="1">
      <c r="B54" s="35"/>
      <c r="C54" s="35"/>
      <c r="D54" s="35"/>
      <c r="E54" s="35"/>
      <c r="F54" s="35" t="s">
        <v>26</v>
      </c>
      <c r="G54" s="124">
        <f>SUM(G4:G53)</f>
        <v>0</v>
      </c>
      <c r="H54" s="36">
        <f>SUM(H4:H53)</f>
        <v>0</v>
      </c>
      <c r="I54" s="35" t="s">
        <v>63</v>
      </c>
      <c r="J54" s="153" t="s">
        <v>92</v>
      </c>
    </row>
    <row r="55" spans="2:11">
      <c r="J55" s="152" t="s">
        <v>91</v>
      </c>
    </row>
    <row r="56" spans="2:11">
      <c r="B56" s="26" t="s">
        <v>251</v>
      </c>
    </row>
  </sheetData>
  <sheetProtection sheet="1" insertRows="0" deleteRows="0"/>
  <phoneticPr fontId="5"/>
  <conditionalFormatting sqref="E4:E53">
    <cfRule type="expression" dxfId="42" priority="2">
      <formula>D4="歯科技工所"</formula>
    </cfRule>
    <cfRule type="expression" dxfId="41" priority="3">
      <formula>D4="無床診療所"</formula>
    </cfRule>
    <cfRule type="expression" dxfId="40" priority="4">
      <formula>D4="歯科診療所"</formula>
    </cfRule>
    <cfRule type="expression" dxfId="39" priority="5">
      <formula>D4="助産所"</formula>
    </cfRule>
    <cfRule type="expression" dxfId="38" priority="6">
      <formula>D4="あはき"</formula>
    </cfRule>
    <cfRule type="expression" dxfId="37" priority="7">
      <formula>D4="柔道整復"</formula>
    </cfRule>
    <cfRule type="expression" dxfId="36" priority="8">
      <formula>D4="薬局"</formula>
    </cfRule>
    <cfRule type="expression" dxfId="35" priority="9">
      <formula>D4="通所介護事業所"</formula>
    </cfRule>
    <cfRule type="expression" dxfId="34" priority="10">
      <formula>D4="サービス付き高齢者向け住宅"</formula>
    </cfRule>
    <cfRule type="expression" dxfId="33" priority="11">
      <formula>D4="有料老人ホーム"</formula>
    </cfRule>
    <cfRule type="expression" dxfId="32" priority="12">
      <formula>D4="生活支援ハウス"</formula>
    </cfRule>
    <cfRule type="expression" dxfId="31" priority="13">
      <formula>D4="短期入所生活介護（単独型）"</formula>
    </cfRule>
    <cfRule type="expression" dxfId="30" priority="14">
      <formula>D4="認知症対応型共同生活介護事業所"</formula>
    </cfRule>
    <cfRule type="expression" dxfId="29" priority="15">
      <formula>D4="訪問介護事業所"</formula>
    </cfRule>
  </conditionalFormatting>
  <conditionalFormatting sqref="I1">
    <cfRule type="cellIs" dxfId="28" priority="1" operator="equal">
      <formula>0</formula>
    </cfRule>
  </conditionalFormatting>
  <dataValidations count="3">
    <dataValidation type="list" allowBlank="1" showInputMessage="1" showErrorMessage="1" sqref="D4:D53" xr:uid="{00000000-0002-0000-0200-000002000000}">
      <formula1>"病院,有床診療所,無床診療所,歯科診療所,助産所,歯科技工所,あはき,柔道整復,薬局"</formula1>
    </dataValidation>
    <dataValidation type="whole" operator="greaterThanOrEqual" showInputMessage="1" showErrorMessage="1" error="入所系①の施設以外は定員の入力は不要です。" sqref="E4:E53" xr:uid="{00000000-0002-0000-0200-000001000000}">
      <formula1>1</formula1>
    </dataValidation>
    <dataValidation type="list" allowBlank="1" showInputMessage="1" showErrorMessage="1" sqref="I4:I53" xr:uid="{00000000-0002-0000-0200-000000000000}">
      <formula1>"可, "</formula1>
    </dataValidation>
  </dataValidations>
  <pageMargins left="0.19685039370078741" right="0.19685039370078741" top="0.39370078740157483" bottom="0.39370078740157483" header="0" footer="0"/>
  <pageSetup paperSize="9" scale="81"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51FAC-064C-4827-AAC8-E3BB577174E3}">
  <sheetPr>
    <pageSetUpPr fitToPage="1"/>
  </sheetPr>
  <dimension ref="A1:AJ61"/>
  <sheetViews>
    <sheetView showGridLines="0" view="pageBreakPreview" zoomScaleNormal="140" zoomScaleSheetLayoutView="100" workbookViewId="0">
      <selection activeCell="E20" sqref="E20"/>
    </sheetView>
  </sheetViews>
  <sheetFormatPr defaultColWidth="2.25" defaultRowHeight="13.5"/>
  <cols>
    <col min="1" max="1" width="2.25" style="26"/>
    <col min="2" max="2" width="3.125" style="26" customWidth="1"/>
    <col min="3" max="3" width="16.875" style="26" customWidth="1"/>
    <col min="4" max="4" width="18.875" style="26" customWidth="1"/>
    <col min="5" max="5" width="19.875" style="26" customWidth="1"/>
    <col min="6" max="6" width="34.125" style="26" customWidth="1"/>
    <col min="7" max="7" width="10.625" style="26" customWidth="1"/>
    <col min="8" max="8" width="10" style="26" customWidth="1"/>
    <col min="9" max="9" width="19.25" style="26" bestFit="1" customWidth="1"/>
    <col min="10" max="10" width="65" style="26" customWidth="1"/>
    <col min="11" max="16384" width="2.25" style="26"/>
  </cols>
  <sheetData>
    <row r="1" spans="1:20" ht="24.75" customHeight="1">
      <c r="A1" s="215" t="s">
        <v>213</v>
      </c>
      <c r="H1" s="114" t="s">
        <v>185</v>
      </c>
      <c r="I1" s="86"/>
      <c r="J1" s="86"/>
      <c r="K1" s="86"/>
      <c r="T1" s="77"/>
    </row>
    <row r="2" spans="1:20" ht="24.75" customHeight="1">
      <c r="B2" s="27"/>
      <c r="G2" s="28" t="s">
        <v>36</v>
      </c>
      <c r="H2" s="28"/>
      <c r="I2" s="86"/>
      <c r="J2" s="86"/>
      <c r="K2" s="86"/>
      <c r="T2" s="77"/>
    </row>
    <row r="3" spans="1:20" ht="33.75" customHeight="1">
      <c r="B3" s="29" t="s">
        <v>25</v>
      </c>
      <c r="C3" s="218" t="s">
        <v>129</v>
      </c>
      <c r="D3" s="219" t="s">
        <v>24</v>
      </c>
      <c r="E3" s="220" t="s">
        <v>130</v>
      </c>
      <c r="F3" s="219" t="s">
        <v>132</v>
      </c>
      <c r="G3" s="31" t="s">
        <v>125</v>
      </c>
      <c r="H3" s="32" t="s">
        <v>37</v>
      </c>
      <c r="I3" s="88"/>
      <c r="J3" s="86"/>
      <c r="K3" s="86"/>
      <c r="T3" s="77"/>
    </row>
    <row r="4" spans="1:20">
      <c r="B4" s="33">
        <f>ROW()-3</f>
        <v>1</v>
      </c>
      <c r="C4" s="83"/>
      <c r="D4" s="69"/>
      <c r="E4" s="68"/>
      <c r="F4" s="84"/>
      <c r="G4" s="123" t="str">
        <f>IFERROR(VLOOKUP(J4,[1]別表!$B$4:$C$57,2,0),"")</f>
        <v/>
      </c>
      <c r="H4" s="67"/>
      <c r="I4" s="87" t="str">
        <f>IF(AND(E4&gt;0,E4&lt;50),"（定員50人未満）",IF(E4&gt;=100,"（定員100人以上）",IF(AND(E4&gt;=50,E4&lt;100),"（定員50人以上100人未満）","")))</f>
        <v/>
      </c>
      <c r="J4" s="87" t="str">
        <f>D4&amp;I4</f>
        <v/>
      </c>
      <c r="K4" s="86"/>
      <c r="T4" s="77"/>
    </row>
    <row r="5" spans="1:20">
      <c r="B5" s="33">
        <f t="shared" ref="B5:B53" si="0">ROW()-3</f>
        <v>2</v>
      </c>
      <c r="C5" s="83"/>
      <c r="D5" s="69"/>
      <c r="E5" s="68"/>
      <c r="F5" s="84"/>
      <c r="G5" s="123" t="str">
        <f>IFERROR(VLOOKUP(J5,[1]別表!$B$4:$C$57,2,0),"")</f>
        <v/>
      </c>
      <c r="H5" s="67"/>
      <c r="I5" s="87" t="str">
        <f>IF(AND(E5&gt;0,E5&lt;50),"（定員50人未満）",IF(E5&gt;=100,"（定員100人以上）",IF(AND(E5&gt;=50,E5&lt;100),"（定員50人以上100人未満）","")))</f>
        <v/>
      </c>
      <c r="J5" s="87" t="str">
        <f t="shared" ref="J5:J53" si="1">D5&amp;I5</f>
        <v/>
      </c>
      <c r="K5" s="86"/>
      <c r="T5" s="77"/>
    </row>
    <row r="6" spans="1:20">
      <c r="B6" s="33">
        <f t="shared" si="0"/>
        <v>3</v>
      </c>
      <c r="C6" s="83"/>
      <c r="D6" s="69"/>
      <c r="E6" s="68"/>
      <c r="F6" s="84"/>
      <c r="G6" s="123" t="str">
        <f>IFERROR(VLOOKUP(J6,[1]別表!$B$4:$C$57,2,0),"")</f>
        <v/>
      </c>
      <c r="H6" s="67"/>
      <c r="I6" s="87" t="str">
        <f t="shared" ref="I6:I53" si="2">IF(AND(E6&gt;0,E6&lt;50),"（定員50人未満）",IF(E6&gt;=100,"（定員100人以上）",IF(AND(E6&gt;=50,E6&lt;100),"（定員50人以上100人未満）","")))</f>
        <v/>
      </c>
      <c r="J6" s="87" t="str">
        <f t="shared" si="1"/>
        <v/>
      </c>
      <c r="K6" s="86"/>
      <c r="T6" s="77"/>
    </row>
    <row r="7" spans="1:20">
      <c r="B7" s="33">
        <f t="shared" si="0"/>
        <v>4</v>
      </c>
      <c r="C7" s="83"/>
      <c r="D7" s="69"/>
      <c r="E7" s="68"/>
      <c r="F7" s="84"/>
      <c r="G7" s="123" t="str">
        <f>IFERROR(VLOOKUP(J7,[1]別表!$B$4:$C$57,2,0),"")</f>
        <v/>
      </c>
      <c r="H7" s="67"/>
      <c r="I7" s="87" t="str">
        <f t="shared" si="2"/>
        <v/>
      </c>
      <c r="J7" s="87" t="str">
        <f t="shared" si="1"/>
        <v/>
      </c>
      <c r="K7" s="86"/>
      <c r="T7" s="77"/>
    </row>
    <row r="8" spans="1:20">
      <c r="B8" s="33">
        <f t="shared" si="0"/>
        <v>5</v>
      </c>
      <c r="C8" s="83"/>
      <c r="D8" s="69"/>
      <c r="E8" s="68"/>
      <c r="F8" s="84"/>
      <c r="G8" s="123" t="str">
        <f>IFERROR(VLOOKUP(J8,[1]別表!$B$4:$C$57,2,0),"")</f>
        <v/>
      </c>
      <c r="H8" s="67"/>
      <c r="I8" s="87" t="str">
        <f t="shared" si="2"/>
        <v/>
      </c>
      <c r="J8" s="87" t="str">
        <f t="shared" si="1"/>
        <v/>
      </c>
      <c r="K8" s="86"/>
      <c r="T8" s="77"/>
    </row>
    <row r="9" spans="1:20">
      <c r="B9" s="33">
        <f t="shared" si="0"/>
        <v>6</v>
      </c>
      <c r="C9" s="83"/>
      <c r="D9" s="69"/>
      <c r="E9" s="68"/>
      <c r="F9" s="84"/>
      <c r="G9" s="123" t="str">
        <f>IFERROR(VLOOKUP(J9,[1]別表!$B$4:$C$57,2,0),"")</f>
        <v/>
      </c>
      <c r="H9" s="67"/>
      <c r="I9" s="87" t="str">
        <f t="shared" si="2"/>
        <v/>
      </c>
      <c r="J9" s="87" t="str">
        <f t="shared" si="1"/>
        <v/>
      </c>
      <c r="K9" s="86"/>
      <c r="T9" s="77"/>
    </row>
    <row r="10" spans="1:20">
      <c r="B10" s="33">
        <f t="shared" si="0"/>
        <v>7</v>
      </c>
      <c r="C10" s="83"/>
      <c r="D10" s="69"/>
      <c r="E10" s="68"/>
      <c r="F10" s="84"/>
      <c r="G10" s="123" t="str">
        <f>IFERROR(VLOOKUP(J10,[1]別表!$B$4:$C$57,2,0),"")</f>
        <v/>
      </c>
      <c r="H10" s="67"/>
      <c r="I10" s="87" t="str">
        <f t="shared" si="2"/>
        <v/>
      </c>
      <c r="J10" s="87" t="str">
        <f t="shared" si="1"/>
        <v/>
      </c>
      <c r="K10" s="86"/>
      <c r="T10" s="77"/>
    </row>
    <row r="11" spans="1:20">
      <c r="B11" s="33">
        <f t="shared" si="0"/>
        <v>8</v>
      </c>
      <c r="C11" s="83"/>
      <c r="D11" s="69"/>
      <c r="E11" s="68"/>
      <c r="F11" s="84"/>
      <c r="G11" s="123" t="str">
        <f>IFERROR(VLOOKUP(J11,[1]別表!$B$4:$C$57,2,0),"")</f>
        <v/>
      </c>
      <c r="H11" s="67"/>
      <c r="I11" s="87" t="str">
        <f t="shared" si="2"/>
        <v/>
      </c>
      <c r="J11" s="87" t="str">
        <f t="shared" si="1"/>
        <v/>
      </c>
      <c r="K11" s="86"/>
      <c r="T11" s="78"/>
    </row>
    <row r="12" spans="1:20">
      <c r="B12" s="33">
        <f t="shared" si="0"/>
        <v>9</v>
      </c>
      <c r="C12" s="83"/>
      <c r="D12" s="69"/>
      <c r="E12" s="68"/>
      <c r="F12" s="84"/>
      <c r="G12" s="123" t="str">
        <f>IFERROR(VLOOKUP(J12,[1]別表!$B$4:$C$57,2,0),"")</f>
        <v/>
      </c>
      <c r="H12" s="67"/>
      <c r="I12" s="87" t="str">
        <f t="shared" si="2"/>
        <v/>
      </c>
      <c r="J12" s="87" t="str">
        <f t="shared" si="1"/>
        <v/>
      </c>
      <c r="K12" s="86"/>
      <c r="T12" s="78"/>
    </row>
    <row r="13" spans="1:20">
      <c r="B13" s="33">
        <f t="shared" si="0"/>
        <v>10</v>
      </c>
      <c r="C13" s="83"/>
      <c r="D13" s="69"/>
      <c r="E13" s="68"/>
      <c r="F13" s="84"/>
      <c r="G13" s="123" t="str">
        <f>IFERROR(VLOOKUP(J13,[1]別表!$B$4:$C$57,2,0),"")</f>
        <v/>
      </c>
      <c r="H13" s="67"/>
      <c r="I13" s="87" t="str">
        <f t="shared" si="2"/>
        <v/>
      </c>
      <c r="J13" s="87" t="str">
        <f t="shared" si="1"/>
        <v/>
      </c>
      <c r="K13" s="86"/>
      <c r="T13" s="78"/>
    </row>
    <row r="14" spans="1:20">
      <c r="B14" s="33">
        <f t="shared" si="0"/>
        <v>11</v>
      </c>
      <c r="C14" s="83"/>
      <c r="D14" s="69"/>
      <c r="E14" s="68"/>
      <c r="F14" s="84"/>
      <c r="G14" s="123" t="str">
        <f>IFERROR(VLOOKUP(J14,[1]別表!$B$4:$C$57,2,0),"")</f>
        <v/>
      </c>
      <c r="H14" s="67"/>
      <c r="I14" s="87" t="str">
        <f t="shared" si="2"/>
        <v/>
      </c>
      <c r="J14" s="87" t="str">
        <f t="shared" si="1"/>
        <v/>
      </c>
      <c r="K14" s="86"/>
      <c r="T14" s="78"/>
    </row>
    <row r="15" spans="1:20">
      <c r="B15" s="33">
        <f t="shared" si="0"/>
        <v>12</v>
      </c>
      <c r="C15" s="83"/>
      <c r="D15" s="69"/>
      <c r="E15" s="68"/>
      <c r="F15" s="84"/>
      <c r="G15" s="123" t="str">
        <f>IFERROR(VLOOKUP(J15,[1]別表!$B$4:$C$57,2,0),"")</f>
        <v/>
      </c>
      <c r="H15" s="67"/>
      <c r="I15" s="87" t="str">
        <f t="shared" si="2"/>
        <v/>
      </c>
      <c r="J15" s="87" t="str">
        <f t="shared" si="1"/>
        <v/>
      </c>
      <c r="K15" s="86"/>
      <c r="T15" s="78"/>
    </row>
    <row r="16" spans="1:20">
      <c r="B16" s="33">
        <f t="shared" si="0"/>
        <v>13</v>
      </c>
      <c r="C16" s="83"/>
      <c r="D16" s="69"/>
      <c r="E16" s="68"/>
      <c r="F16" s="84"/>
      <c r="G16" s="123" t="str">
        <f>IFERROR(VLOOKUP(J16,[1]別表!$B$4:$C$57,2,0),"")</f>
        <v/>
      </c>
      <c r="H16" s="67"/>
      <c r="I16" s="87" t="str">
        <f t="shared" si="2"/>
        <v/>
      </c>
      <c r="J16" s="87" t="str">
        <f t="shared" si="1"/>
        <v/>
      </c>
      <c r="K16" s="86"/>
      <c r="T16" s="77"/>
    </row>
    <row r="17" spans="2:36">
      <c r="B17" s="33">
        <f t="shared" si="0"/>
        <v>14</v>
      </c>
      <c r="C17" s="83"/>
      <c r="D17" s="69"/>
      <c r="E17" s="68"/>
      <c r="F17" s="84"/>
      <c r="G17" s="123" t="str">
        <f>IFERROR(VLOOKUP(J17,[1]別表!$B$4:$C$57,2,0),"")</f>
        <v/>
      </c>
      <c r="H17" s="67"/>
      <c r="I17" s="87" t="str">
        <f t="shared" si="2"/>
        <v/>
      </c>
      <c r="J17" s="87" t="str">
        <f t="shared" si="1"/>
        <v/>
      </c>
      <c r="K17" s="86"/>
      <c r="T17" s="77"/>
    </row>
    <row r="18" spans="2:36">
      <c r="B18" s="33">
        <f t="shared" si="0"/>
        <v>15</v>
      </c>
      <c r="C18" s="83"/>
      <c r="D18" s="69"/>
      <c r="E18" s="68"/>
      <c r="F18" s="84"/>
      <c r="G18" s="123" t="str">
        <f>IFERROR(VLOOKUP(J18,[1]別表!$B$4:$C$57,2,0),"")</f>
        <v/>
      </c>
      <c r="H18" s="67"/>
      <c r="I18" s="87" t="str">
        <f t="shared" si="2"/>
        <v/>
      </c>
      <c r="J18" s="87" t="str">
        <f t="shared" si="1"/>
        <v/>
      </c>
      <c r="K18" s="86"/>
      <c r="T18" s="78"/>
    </row>
    <row r="19" spans="2:36">
      <c r="B19" s="33">
        <f t="shared" si="0"/>
        <v>16</v>
      </c>
      <c r="C19" s="83"/>
      <c r="D19" s="69"/>
      <c r="E19" s="68"/>
      <c r="F19" s="84"/>
      <c r="G19" s="123" t="str">
        <f>IFERROR(VLOOKUP(J19,[1]別表!$B$4:$C$57,2,0),"")</f>
        <v/>
      </c>
      <c r="H19" s="67"/>
      <c r="I19" s="87" t="str">
        <f t="shared" si="2"/>
        <v/>
      </c>
      <c r="J19" s="87" t="str">
        <f t="shared" si="1"/>
        <v/>
      </c>
      <c r="K19" s="86"/>
      <c r="T19" s="79"/>
    </row>
    <row r="20" spans="2:36">
      <c r="B20" s="33">
        <f t="shared" si="0"/>
        <v>17</v>
      </c>
      <c r="C20" s="83"/>
      <c r="D20" s="69"/>
      <c r="E20" s="68"/>
      <c r="F20" s="84"/>
      <c r="G20" s="123" t="str">
        <f>IFERROR(VLOOKUP(J20,[1]別表!$B$4:$C$57,2,0),"")</f>
        <v/>
      </c>
      <c r="H20" s="67"/>
      <c r="I20" s="87" t="str">
        <f t="shared" si="2"/>
        <v/>
      </c>
      <c r="J20" s="87" t="str">
        <f t="shared" si="1"/>
        <v/>
      </c>
      <c r="K20" s="86"/>
      <c r="T20" s="77"/>
    </row>
    <row r="21" spans="2:36">
      <c r="B21" s="33">
        <f t="shared" si="0"/>
        <v>18</v>
      </c>
      <c r="C21" s="83"/>
      <c r="D21" s="69"/>
      <c r="E21" s="68"/>
      <c r="F21" s="84"/>
      <c r="G21" s="123" t="str">
        <f>IFERROR(VLOOKUP(J21,[1]別表!$B$4:$C$57,2,0),"")</f>
        <v/>
      </c>
      <c r="H21" s="67"/>
      <c r="I21" s="87" t="str">
        <f t="shared" si="2"/>
        <v/>
      </c>
      <c r="J21" s="87" t="str">
        <f t="shared" si="1"/>
        <v/>
      </c>
      <c r="K21" s="86"/>
      <c r="T21" s="77"/>
    </row>
    <row r="22" spans="2:36">
      <c r="B22" s="33">
        <f t="shared" si="0"/>
        <v>19</v>
      </c>
      <c r="C22" s="83"/>
      <c r="D22" s="69"/>
      <c r="E22" s="68"/>
      <c r="F22" s="84"/>
      <c r="G22" s="123" t="str">
        <f>IFERROR(VLOOKUP(J22,[1]別表!$B$4:$C$57,2,0),"")</f>
        <v/>
      </c>
      <c r="H22" s="67"/>
      <c r="I22" s="87" t="str">
        <f t="shared" si="2"/>
        <v/>
      </c>
      <c r="J22" s="87" t="str">
        <f t="shared" si="1"/>
        <v/>
      </c>
      <c r="K22" s="86"/>
      <c r="T22" s="77"/>
    </row>
    <row r="23" spans="2:36">
      <c r="B23" s="33">
        <f t="shared" si="0"/>
        <v>20</v>
      </c>
      <c r="C23" s="83"/>
      <c r="D23" s="69"/>
      <c r="E23" s="68"/>
      <c r="F23" s="84"/>
      <c r="G23" s="123" t="str">
        <f>IFERROR(VLOOKUP(J23,[1]別表!$B$4:$C$57,2,0),"")</f>
        <v/>
      </c>
      <c r="H23" s="67"/>
      <c r="I23" s="87" t="str">
        <f t="shared" si="2"/>
        <v/>
      </c>
      <c r="J23" s="87" t="str">
        <f t="shared" si="1"/>
        <v/>
      </c>
      <c r="K23" s="86"/>
      <c r="T23" s="77"/>
    </row>
    <row r="24" spans="2:36">
      <c r="B24" s="33">
        <f t="shared" si="0"/>
        <v>21</v>
      </c>
      <c r="C24" s="83"/>
      <c r="D24" s="69"/>
      <c r="E24" s="68"/>
      <c r="F24" s="84"/>
      <c r="G24" s="123" t="str">
        <f>IFERROR(VLOOKUP(J24,[1]別表!$B$4:$C$57,2,0),"")</f>
        <v/>
      </c>
      <c r="H24" s="67"/>
      <c r="I24" s="87" t="str">
        <f t="shared" si="2"/>
        <v/>
      </c>
      <c r="J24" s="87" t="str">
        <f t="shared" si="1"/>
        <v/>
      </c>
      <c r="K24" s="86"/>
      <c r="T24" s="77"/>
    </row>
    <row r="25" spans="2:36">
      <c r="B25" s="33">
        <f t="shared" si="0"/>
        <v>22</v>
      </c>
      <c r="C25" s="83"/>
      <c r="D25" s="69"/>
      <c r="E25" s="68"/>
      <c r="F25" s="84"/>
      <c r="G25" s="123" t="str">
        <f>IFERROR(VLOOKUP(J25,[1]別表!$B$4:$C$57,2,0),"")</f>
        <v/>
      </c>
      <c r="H25" s="67"/>
      <c r="I25" s="87" t="str">
        <f t="shared" si="2"/>
        <v/>
      </c>
      <c r="J25" s="87" t="str">
        <f t="shared" si="1"/>
        <v/>
      </c>
      <c r="K25" s="86"/>
      <c r="T25" s="77"/>
    </row>
    <row r="26" spans="2:36">
      <c r="B26" s="33">
        <f t="shared" si="0"/>
        <v>23</v>
      </c>
      <c r="C26" s="83"/>
      <c r="D26" s="69"/>
      <c r="E26" s="68"/>
      <c r="F26" s="84"/>
      <c r="G26" s="123" t="str">
        <f>IFERROR(VLOOKUP(J26,[1]別表!$B$4:$C$57,2,0),"")</f>
        <v/>
      </c>
      <c r="H26" s="67"/>
      <c r="I26" s="87" t="str">
        <f t="shared" si="2"/>
        <v/>
      </c>
      <c r="J26" s="87" t="str">
        <f t="shared" si="1"/>
        <v/>
      </c>
      <c r="K26" s="86"/>
      <c r="T26" s="20"/>
    </row>
    <row r="27" spans="2:36">
      <c r="B27" s="33">
        <f t="shared" si="0"/>
        <v>24</v>
      </c>
      <c r="C27" s="83"/>
      <c r="D27" s="69"/>
      <c r="E27" s="68"/>
      <c r="F27" s="84"/>
      <c r="G27" s="123" t="str">
        <f>IFERROR(VLOOKUP(J27,[1]別表!$B$4:$C$57,2,0),"")</f>
        <v/>
      </c>
      <c r="H27" s="67"/>
      <c r="I27" s="87" t="str">
        <f t="shared" si="2"/>
        <v/>
      </c>
      <c r="J27" s="87" t="str">
        <f t="shared" si="1"/>
        <v/>
      </c>
      <c r="K27" s="86"/>
      <c r="T27" s="77"/>
    </row>
    <row r="28" spans="2:36">
      <c r="B28" s="33">
        <f t="shared" si="0"/>
        <v>25</v>
      </c>
      <c r="C28" s="83"/>
      <c r="D28" s="69"/>
      <c r="E28" s="68"/>
      <c r="F28" s="84"/>
      <c r="G28" s="123" t="str">
        <f>IFERROR(VLOOKUP(J28,[1]別表!$B$4:$C$57,2,0),"")</f>
        <v/>
      </c>
      <c r="H28" s="67"/>
      <c r="I28" s="87" t="str">
        <f t="shared" si="2"/>
        <v/>
      </c>
      <c r="J28" s="87" t="str">
        <f t="shared" si="1"/>
        <v/>
      </c>
      <c r="K28" s="86"/>
      <c r="T28" s="77"/>
    </row>
    <row r="29" spans="2:36">
      <c r="B29" s="33">
        <f t="shared" si="0"/>
        <v>26</v>
      </c>
      <c r="C29" s="83"/>
      <c r="D29" s="69"/>
      <c r="E29" s="68"/>
      <c r="F29" s="84"/>
      <c r="G29" s="123" t="str">
        <f>IFERROR(VLOOKUP(J29,[1]別表!$B$4:$C$57,2,0),"")</f>
        <v/>
      </c>
      <c r="H29" s="67"/>
      <c r="I29" s="87" t="str">
        <f t="shared" si="2"/>
        <v/>
      </c>
      <c r="J29" s="87" t="str">
        <f t="shared" si="1"/>
        <v/>
      </c>
      <c r="K29" s="86"/>
      <c r="T29" s="77"/>
    </row>
    <row r="30" spans="2:36">
      <c r="B30" s="33">
        <f t="shared" si="0"/>
        <v>27</v>
      </c>
      <c r="C30" s="83"/>
      <c r="D30" s="69"/>
      <c r="E30" s="68"/>
      <c r="F30" s="84"/>
      <c r="G30" s="123" t="str">
        <f>IFERROR(VLOOKUP(J30,[1]別表!$B$4:$C$57,2,0),"")</f>
        <v/>
      </c>
      <c r="H30" s="67"/>
      <c r="I30" s="87" t="str">
        <f t="shared" si="2"/>
        <v/>
      </c>
      <c r="J30" s="87" t="str">
        <f t="shared" si="1"/>
        <v/>
      </c>
      <c r="K30" s="86"/>
      <c r="T30" s="77"/>
    </row>
    <row r="31" spans="2:36">
      <c r="B31" s="33">
        <f t="shared" si="0"/>
        <v>28</v>
      </c>
      <c r="C31" s="83"/>
      <c r="D31" s="69"/>
      <c r="E31" s="68"/>
      <c r="F31" s="84"/>
      <c r="G31" s="123" t="str">
        <f>IFERROR(VLOOKUP(J31,[1]別表!$B$4:$C$57,2,0),"")</f>
        <v/>
      </c>
      <c r="H31" s="67"/>
      <c r="I31" s="87" t="str">
        <f t="shared" si="2"/>
        <v/>
      </c>
      <c r="J31" s="87" t="str">
        <f t="shared" si="1"/>
        <v/>
      </c>
      <c r="K31" s="86"/>
      <c r="T31" s="77"/>
      <c r="U31" s="2"/>
      <c r="V31" s="2"/>
      <c r="W31" s="2"/>
      <c r="X31" s="2"/>
      <c r="Y31" s="2"/>
      <c r="Z31" s="2"/>
      <c r="AA31" s="2"/>
      <c r="AB31" s="2"/>
      <c r="AC31" s="2"/>
      <c r="AD31" s="2"/>
      <c r="AE31" s="2"/>
      <c r="AF31" s="2"/>
      <c r="AG31" s="2"/>
      <c r="AH31" s="2"/>
    </row>
    <row r="32" spans="2:36">
      <c r="B32" s="33">
        <f t="shared" si="0"/>
        <v>29</v>
      </c>
      <c r="C32" s="83"/>
      <c r="D32" s="69"/>
      <c r="E32" s="68"/>
      <c r="F32" s="84"/>
      <c r="G32" s="123" t="str">
        <f>IFERROR(VLOOKUP(J32,[1]別表!$B$4:$C$57,2,0),"")</f>
        <v/>
      </c>
      <c r="H32" s="67"/>
      <c r="I32" s="87" t="str">
        <f t="shared" si="2"/>
        <v/>
      </c>
      <c r="J32" s="87" t="str">
        <f t="shared" si="1"/>
        <v/>
      </c>
      <c r="K32" s="86"/>
      <c r="T32" s="77"/>
      <c r="U32" s="80"/>
      <c r="V32" s="80"/>
      <c r="W32" s="80"/>
      <c r="X32" s="80"/>
      <c r="Y32" s="80"/>
      <c r="Z32" s="80"/>
      <c r="AA32" s="80"/>
      <c r="AB32" s="80"/>
      <c r="AC32" s="80"/>
      <c r="AD32" s="80"/>
      <c r="AE32" s="80"/>
      <c r="AF32" s="80"/>
      <c r="AG32" s="80"/>
      <c r="AH32" s="80"/>
      <c r="AI32" s="80"/>
      <c r="AJ32" s="80"/>
    </row>
    <row r="33" spans="2:36">
      <c r="B33" s="33">
        <f t="shared" si="0"/>
        <v>30</v>
      </c>
      <c r="C33" s="83"/>
      <c r="D33" s="69"/>
      <c r="E33" s="68"/>
      <c r="F33" s="84"/>
      <c r="G33" s="123" t="str">
        <f>IFERROR(VLOOKUP(J33,[1]別表!$B$4:$C$57,2,0),"")</f>
        <v/>
      </c>
      <c r="H33" s="67"/>
      <c r="I33" s="87" t="str">
        <f t="shared" si="2"/>
        <v/>
      </c>
      <c r="J33" s="87" t="str">
        <f t="shared" si="1"/>
        <v/>
      </c>
      <c r="K33" s="86"/>
      <c r="T33" s="77"/>
      <c r="U33" s="20"/>
      <c r="V33" s="20"/>
      <c r="W33" s="20"/>
      <c r="X33" s="20"/>
      <c r="Y33" s="20"/>
      <c r="Z33" s="20"/>
      <c r="AA33" s="20"/>
      <c r="AB33" s="20"/>
      <c r="AC33" s="20"/>
      <c r="AD33" s="20"/>
      <c r="AE33" s="20"/>
      <c r="AF33" s="20"/>
      <c r="AG33" s="20"/>
      <c r="AH33" s="20"/>
      <c r="AI33" s="20"/>
      <c r="AJ33" s="20"/>
    </row>
    <row r="34" spans="2:36">
      <c r="B34" s="33">
        <f t="shared" si="0"/>
        <v>31</v>
      </c>
      <c r="C34" s="83"/>
      <c r="D34" s="69"/>
      <c r="E34" s="68"/>
      <c r="F34" s="84"/>
      <c r="G34" s="123" t="str">
        <f>IFERROR(VLOOKUP(J34,[1]別表!$B$4:$C$57,2,0),"")</f>
        <v/>
      </c>
      <c r="H34" s="67"/>
      <c r="I34" s="87" t="str">
        <f t="shared" si="2"/>
        <v/>
      </c>
      <c r="J34" s="87" t="str">
        <f t="shared" si="1"/>
        <v/>
      </c>
      <c r="K34" s="86"/>
      <c r="T34" s="20"/>
      <c r="U34" s="20"/>
      <c r="V34" s="20"/>
      <c r="W34" s="20"/>
      <c r="X34" s="20"/>
      <c r="Y34" s="20"/>
      <c r="Z34" s="20"/>
      <c r="AA34" s="20"/>
      <c r="AB34" s="20"/>
      <c r="AC34" s="20"/>
      <c r="AD34" s="20"/>
      <c r="AE34" s="20"/>
      <c r="AF34" s="20"/>
      <c r="AG34" s="20"/>
      <c r="AH34" s="20"/>
      <c r="AI34" s="20"/>
      <c r="AJ34" s="20"/>
    </row>
    <row r="35" spans="2:36">
      <c r="B35" s="33">
        <f t="shared" si="0"/>
        <v>32</v>
      </c>
      <c r="C35" s="83"/>
      <c r="D35" s="69"/>
      <c r="E35" s="68"/>
      <c r="F35" s="84"/>
      <c r="G35" s="123" t="str">
        <f>IFERROR(VLOOKUP(J35,[1]別表!$B$4:$C$57,2,0),"")</f>
        <v/>
      </c>
      <c r="H35" s="67"/>
      <c r="I35" s="87" t="str">
        <f t="shared" si="2"/>
        <v/>
      </c>
      <c r="J35" s="87" t="str">
        <f t="shared" si="1"/>
        <v/>
      </c>
      <c r="K35" s="86"/>
      <c r="U35" s="20"/>
      <c r="V35" s="20"/>
      <c r="W35" s="20"/>
      <c r="X35" s="20"/>
      <c r="Y35" s="20"/>
      <c r="Z35" s="20"/>
      <c r="AA35" s="20"/>
      <c r="AB35" s="20"/>
      <c r="AC35" s="20"/>
      <c r="AD35" s="20"/>
      <c r="AE35" s="20"/>
      <c r="AF35" s="20"/>
      <c r="AG35" s="20"/>
      <c r="AH35" s="20"/>
      <c r="AI35" s="20"/>
      <c r="AJ35" s="20"/>
    </row>
    <row r="36" spans="2:36">
      <c r="B36" s="33">
        <f t="shared" si="0"/>
        <v>33</v>
      </c>
      <c r="C36" s="83"/>
      <c r="D36" s="69"/>
      <c r="E36" s="68"/>
      <c r="F36" s="84"/>
      <c r="G36" s="123" t="str">
        <f>IFERROR(VLOOKUP(J36,[1]別表!$B$4:$C$57,2,0),"")</f>
        <v/>
      </c>
      <c r="H36" s="67"/>
      <c r="I36" s="87" t="str">
        <f t="shared" si="2"/>
        <v/>
      </c>
      <c r="J36" s="87" t="str">
        <f t="shared" si="1"/>
        <v/>
      </c>
      <c r="K36" s="86"/>
      <c r="U36" s="20"/>
      <c r="V36" s="20"/>
      <c r="W36" s="20"/>
      <c r="X36" s="20"/>
      <c r="Y36" s="20"/>
      <c r="Z36" s="20"/>
      <c r="AA36" s="20"/>
      <c r="AB36" s="20"/>
      <c r="AC36" s="20"/>
      <c r="AD36" s="20"/>
      <c r="AE36" s="20"/>
      <c r="AF36" s="20"/>
      <c r="AG36" s="20"/>
      <c r="AH36" s="20"/>
      <c r="AI36" s="20"/>
      <c r="AJ36" s="20"/>
    </row>
    <row r="37" spans="2:36">
      <c r="B37" s="33">
        <f t="shared" si="0"/>
        <v>34</v>
      </c>
      <c r="C37" s="83"/>
      <c r="D37" s="69"/>
      <c r="E37" s="68"/>
      <c r="F37" s="84"/>
      <c r="G37" s="123" t="str">
        <f>IFERROR(VLOOKUP(J37,[1]別表!$B$4:$C$57,2,0),"")</f>
        <v/>
      </c>
      <c r="H37" s="67"/>
      <c r="I37" s="87" t="str">
        <f t="shared" si="2"/>
        <v/>
      </c>
      <c r="J37" s="87" t="str">
        <f t="shared" si="1"/>
        <v/>
      </c>
      <c r="K37" s="86"/>
      <c r="U37" s="20"/>
      <c r="V37" s="20"/>
      <c r="W37" s="20"/>
      <c r="X37" s="20"/>
      <c r="Y37" s="20"/>
      <c r="Z37" s="20"/>
      <c r="AA37" s="20"/>
      <c r="AB37" s="20"/>
      <c r="AC37" s="20"/>
      <c r="AD37" s="20"/>
      <c r="AE37" s="20"/>
      <c r="AF37" s="20"/>
      <c r="AG37" s="20"/>
      <c r="AH37" s="20"/>
      <c r="AI37" s="20"/>
      <c r="AJ37" s="20"/>
    </row>
    <row r="38" spans="2:36">
      <c r="B38" s="33">
        <f t="shared" si="0"/>
        <v>35</v>
      </c>
      <c r="C38" s="83"/>
      <c r="D38" s="69"/>
      <c r="E38" s="68"/>
      <c r="F38" s="84"/>
      <c r="G38" s="123" t="str">
        <f>IFERROR(VLOOKUP(J38,[1]別表!$B$4:$C$57,2,0),"")</f>
        <v/>
      </c>
      <c r="H38" s="67"/>
      <c r="I38" s="87" t="str">
        <f t="shared" si="2"/>
        <v/>
      </c>
      <c r="J38" s="87" t="str">
        <f t="shared" si="1"/>
        <v/>
      </c>
      <c r="K38" s="86"/>
      <c r="U38" s="20"/>
      <c r="V38" s="20"/>
      <c r="W38" s="20"/>
      <c r="X38" s="20"/>
      <c r="Y38" s="20"/>
      <c r="Z38" s="20"/>
      <c r="AA38" s="20"/>
      <c r="AB38" s="20"/>
      <c r="AC38" s="20"/>
      <c r="AD38" s="20"/>
      <c r="AE38" s="20"/>
      <c r="AF38" s="20"/>
      <c r="AG38" s="20"/>
      <c r="AH38" s="20"/>
      <c r="AI38" s="20"/>
      <c r="AJ38" s="20"/>
    </row>
    <row r="39" spans="2:36">
      <c r="B39" s="33">
        <f t="shared" si="0"/>
        <v>36</v>
      </c>
      <c r="C39" s="83"/>
      <c r="D39" s="69"/>
      <c r="E39" s="68"/>
      <c r="F39" s="84"/>
      <c r="G39" s="123" t="str">
        <f>IFERROR(VLOOKUP(J39,[1]別表!$B$4:$C$57,2,0),"")</f>
        <v/>
      </c>
      <c r="H39" s="67"/>
      <c r="I39" s="87" t="str">
        <f t="shared" si="2"/>
        <v/>
      </c>
      <c r="J39" s="87" t="str">
        <f t="shared" si="1"/>
        <v/>
      </c>
      <c r="K39" s="86"/>
      <c r="U39" s="20"/>
      <c r="V39" s="20"/>
      <c r="W39" s="20"/>
      <c r="X39" s="20"/>
      <c r="Y39" s="20"/>
      <c r="Z39" s="20"/>
      <c r="AA39" s="20"/>
      <c r="AB39" s="20"/>
      <c r="AC39" s="20"/>
      <c r="AD39" s="20"/>
      <c r="AE39" s="20"/>
      <c r="AF39" s="20"/>
      <c r="AG39" s="20"/>
      <c r="AH39" s="20"/>
      <c r="AI39" s="20"/>
      <c r="AJ39" s="20"/>
    </row>
    <row r="40" spans="2:36">
      <c r="B40" s="33">
        <f t="shared" si="0"/>
        <v>37</v>
      </c>
      <c r="C40" s="83"/>
      <c r="D40" s="69"/>
      <c r="E40" s="68"/>
      <c r="F40" s="84"/>
      <c r="G40" s="123" t="str">
        <f>IFERROR(VLOOKUP(J40,[1]別表!$B$4:$C$57,2,0),"")</f>
        <v/>
      </c>
      <c r="H40" s="67"/>
      <c r="I40" s="87" t="str">
        <f t="shared" si="2"/>
        <v/>
      </c>
      <c r="J40" s="87" t="str">
        <f t="shared" si="1"/>
        <v/>
      </c>
      <c r="K40" s="86"/>
    </row>
    <row r="41" spans="2:36">
      <c r="B41" s="33">
        <f t="shared" si="0"/>
        <v>38</v>
      </c>
      <c r="C41" s="83"/>
      <c r="D41" s="69"/>
      <c r="E41" s="68"/>
      <c r="F41" s="84"/>
      <c r="G41" s="123" t="str">
        <f>IFERROR(VLOOKUP(J41,[1]別表!$B$4:$C$57,2,0),"")</f>
        <v/>
      </c>
      <c r="H41" s="67"/>
      <c r="I41" s="87" t="str">
        <f t="shared" si="2"/>
        <v/>
      </c>
      <c r="J41" s="87" t="str">
        <f t="shared" si="1"/>
        <v/>
      </c>
      <c r="K41" s="86"/>
    </row>
    <row r="42" spans="2:36">
      <c r="B42" s="33">
        <f t="shared" si="0"/>
        <v>39</v>
      </c>
      <c r="C42" s="83"/>
      <c r="D42" s="69"/>
      <c r="E42" s="68"/>
      <c r="F42" s="84"/>
      <c r="G42" s="123" t="str">
        <f>IFERROR(VLOOKUP(J42,[1]別表!$B$4:$C$57,2,0),"")</f>
        <v/>
      </c>
      <c r="H42" s="67"/>
      <c r="I42" s="87" t="str">
        <f t="shared" si="2"/>
        <v/>
      </c>
      <c r="J42" s="87" t="str">
        <f t="shared" si="1"/>
        <v/>
      </c>
      <c r="K42" s="86"/>
    </row>
    <row r="43" spans="2:36">
      <c r="B43" s="33">
        <f t="shared" si="0"/>
        <v>40</v>
      </c>
      <c r="C43" s="83"/>
      <c r="D43" s="69"/>
      <c r="E43" s="68"/>
      <c r="F43" s="84"/>
      <c r="G43" s="123" t="str">
        <f>IFERROR(VLOOKUP(J43,[1]別表!$B$4:$C$57,2,0),"")</f>
        <v/>
      </c>
      <c r="H43" s="67"/>
      <c r="I43" s="87" t="str">
        <f t="shared" si="2"/>
        <v/>
      </c>
      <c r="J43" s="87" t="str">
        <f t="shared" si="1"/>
        <v/>
      </c>
      <c r="K43" s="86"/>
    </row>
    <row r="44" spans="2:36">
      <c r="B44" s="33">
        <f t="shared" si="0"/>
        <v>41</v>
      </c>
      <c r="C44" s="83"/>
      <c r="D44" s="69"/>
      <c r="E44" s="68"/>
      <c r="F44" s="84"/>
      <c r="G44" s="123" t="str">
        <f>IFERROR(VLOOKUP(J44,[1]別表!$B$4:$C$57,2,0),"")</f>
        <v/>
      </c>
      <c r="H44" s="67"/>
      <c r="I44" s="87" t="str">
        <f t="shared" si="2"/>
        <v/>
      </c>
      <c r="J44" s="87" t="str">
        <f t="shared" si="1"/>
        <v/>
      </c>
      <c r="K44" s="86"/>
    </row>
    <row r="45" spans="2:36">
      <c r="B45" s="33">
        <f t="shared" si="0"/>
        <v>42</v>
      </c>
      <c r="C45" s="83"/>
      <c r="D45" s="69"/>
      <c r="E45" s="68"/>
      <c r="F45" s="84"/>
      <c r="G45" s="123" t="str">
        <f>IFERROR(VLOOKUP(J45,[1]別表!$B$4:$C$57,2,0),"")</f>
        <v/>
      </c>
      <c r="H45" s="67"/>
      <c r="I45" s="87" t="str">
        <f t="shared" si="2"/>
        <v/>
      </c>
      <c r="J45" s="87" t="str">
        <f t="shared" si="1"/>
        <v/>
      </c>
      <c r="K45" s="86"/>
    </row>
    <row r="46" spans="2:36">
      <c r="B46" s="33">
        <f t="shared" si="0"/>
        <v>43</v>
      </c>
      <c r="C46" s="83"/>
      <c r="D46" s="69"/>
      <c r="E46" s="68"/>
      <c r="F46" s="84"/>
      <c r="G46" s="123" t="str">
        <f>IFERROR(VLOOKUP(J46,[1]別表!$B$4:$C$57,2,0),"")</f>
        <v/>
      </c>
      <c r="H46" s="67"/>
      <c r="I46" s="87" t="str">
        <f t="shared" si="2"/>
        <v/>
      </c>
      <c r="J46" s="87" t="str">
        <f t="shared" si="1"/>
        <v/>
      </c>
      <c r="K46" s="86"/>
    </row>
    <row r="47" spans="2:36">
      <c r="B47" s="33">
        <f t="shared" si="0"/>
        <v>44</v>
      </c>
      <c r="C47" s="83"/>
      <c r="D47" s="69"/>
      <c r="E47" s="68"/>
      <c r="F47" s="84"/>
      <c r="G47" s="123" t="str">
        <f>IFERROR(VLOOKUP(J47,[1]別表!$B$4:$C$57,2,0),"")</f>
        <v/>
      </c>
      <c r="H47" s="67"/>
      <c r="I47" s="87" t="str">
        <f t="shared" si="2"/>
        <v/>
      </c>
      <c r="J47" s="87" t="str">
        <f t="shared" si="1"/>
        <v/>
      </c>
      <c r="K47" s="86"/>
    </row>
    <row r="48" spans="2:36">
      <c r="B48" s="33">
        <f t="shared" si="0"/>
        <v>45</v>
      </c>
      <c r="C48" s="83"/>
      <c r="D48" s="69"/>
      <c r="E48" s="68"/>
      <c r="F48" s="84"/>
      <c r="G48" s="123" t="str">
        <f>IFERROR(VLOOKUP(J48,[1]別表!$B$4:$C$57,2,0),"")</f>
        <v/>
      </c>
      <c r="H48" s="67"/>
      <c r="I48" s="87" t="str">
        <f>IF(AND(E48&gt;0,E48&lt;50),"（定員50人未満）",IF(E48&gt;=100,"（定員100人以上）",IF(AND(E48&gt;=50,E48&lt;100),"（定員50人以上100人未満）","")))</f>
        <v/>
      </c>
      <c r="J48" s="87" t="str">
        <f t="shared" si="1"/>
        <v/>
      </c>
      <c r="K48" s="86"/>
    </row>
    <row r="49" spans="2:11">
      <c r="B49" s="33">
        <f t="shared" si="0"/>
        <v>46</v>
      </c>
      <c r="C49" s="83"/>
      <c r="D49" s="69"/>
      <c r="E49" s="68"/>
      <c r="F49" s="84"/>
      <c r="G49" s="123" t="str">
        <f>IFERROR(VLOOKUP(J49,[1]別表!$B$4:$C$57,2,0),"")</f>
        <v/>
      </c>
      <c r="H49" s="67"/>
      <c r="I49" s="87" t="str">
        <f t="shared" si="2"/>
        <v/>
      </c>
      <c r="J49" s="87" t="str">
        <f>D49&amp;I49</f>
        <v/>
      </c>
      <c r="K49" s="86"/>
    </row>
    <row r="50" spans="2:11">
      <c r="B50" s="33">
        <f t="shared" si="0"/>
        <v>47</v>
      </c>
      <c r="C50" s="83"/>
      <c r="D50" s="69"/>
      <c r="E50" s="68"/>
      <c r="F50" s="84"/>
      <c r="G50" s="123" t="str">
        <f>IFERROR(VLOOKUP(J50,[1]別表!$B$4:$C$57,2,0),"")</f>
        <v/>
      </c>
      <c r="H50" s="67"/>
      <c r="I50" s="87" t="str">
        <f t="shared" si="2"/>
        <v/>
      </c>
      <c r="J50" s="87" t="str">
        <f t="shared" si="1"/>
        <v/>
      </c>
      <c r="K50" s="86"/>
    </row>
    <row r="51" spans="2:11">
      <c r="B51" s="33">
        <f t="shared" si="0"/>
        <v>48</v>
      </c>
      <c r="C51" s="83"/>
      <c r="D51" s="69"/>
      <c r="E51" s="68"/>
      <c r="F51" s="84"/>
      <c r="G51" s="123" t="str">
        <f>IFERROR(VLOOKUP(J51,[1]別表!$B$4:$C$57,2,0),"")</f>
        <v/>
      </c>
      <c r="H51" s="67"/>
      <c r="I51" s="87" t="str">
        <f t="shared" si="2"/>
        <v/>
      </c>
      <c r="J51" s="87" t="str">
        <f t="shared" si="1"/>
        <v/>
      </c>
      <c r="K51" s="86"/>
    </row>
    <row r="52" spans="2:11">
      <c r="B52" s="33">
        <f t="shared" si="0"/>
        <v>49</v>
      </c>
      <c r="C52" s="83"/>
      <c r="D52" s="69"/>
      <c r="E52" s="68"/>
      <c r="F52" s="84"/>
      <c r="G52" s="123" t="str">
        <f>IFERROR(VLOOKUP(J52,[1]別表!$B$4:$C$57,2,0),"")</f>
        <v/>
      </c>
      <c r="H52" s="67"/>
      <c r="I52" s="87" t="str">
        <f t="shared" si="2"/>
        <v/>
      </c>
      <c r="J52" s="87" t="str">
        <f t="shared" si="1"/>
        <v/>
      </c>
      <c r="K52" s="86"/>
    </row>
    <row r="53" spans="2:11">
      <c r="B53" s="33">
        <f t="shared" si="0"/>
        <v>50</v>
      </c>
      <c r="C53" s="83"/>
      <c r="D53" s="69"/>
      <c r="E53" s="68"/>
      <c r="F53" s="84"/>
      <c r="G53" s="123" t="str">
        <f>IFERROR(VLOOKUP(J53,[1]別表!$B$4:$C$57,2,0),"")</f>
        <v/>
      </c>
      <c r="H53" s="67"/>
      <c r="I53" s="87" t="str">
        <f t="shared" si="2"/>
        <v/>
      </c>
      <c r="J53" s="87" t="str">
        <f t="shared" si="1"/>
        <v/>
      </c>
      <c r="K53" s="86"/>
    </row>
    <row r="54" spans="2:11" ht="24.75" customHeight="1">
      <c r="B54" s="35"/>
      <c r="C54" s="35"/>
      <c r="D54" s="35"/>
      <c r="E54" s="35"/>
      <c r="F54" s="35" t="s">
        <v>26</v>
      </c>
      <c r="G54" s="124">
        <f>SUM(G4:G53)</f>
        <v>0</v>
      </c>
      <c r="H54" s="35" t="s">
        <v>63</v>
      </c>
      <c r="I54" s="37" t="s">
        <v>92</v>
      </c>
    </row>
    <row r="55" spans="2:11">
      <c r="I55" s="26" t="s">
        <v>91</v>
      </c>
    </row>
    <row r="56" spans="2:11">
      <c r="B56" s="221" t="s">
        <v>252</v>
      </c>
      <c r="C56" s="221"/>
    </row>
    <row r="57" spans="2:11">
      <c r="B57" s="221" t="s">
        <v>210</v>
      </c>
      <c r="C57" s="221"/>
    </row>
    <row r="61" spans="2:11">
      <c r="C61" s="125"/>
    </row>
  </sheetData>
  <sheetProtection sheet="1" insertRows="0" deleteRows="0"/>
  <phoneticPr fontId="5"/>
  <conditionalFormatting sqref="E4:E53">
    <cfRule type="expression" dxfId="27" priority="1">
      <formula>D4="短期入所"</formula>
    </cfRule>
    <cfRule type="expression" dxfId="26" priority="3">
      <formula>D4="共同生活援助"</formula>
    </cfRule>
    <cfRule type="expression" dxfId="25" priority="4">
      <formula>D4="宿泊型自立訓練"</formula>
    </cfRule>
    <cfRule type="expression" dxfId="24" priority="5">
      <formula>D4="生活介護"</formula>
    </cfRule>
    <cfRule type="expression" dxfId="23" priority="6">
      <formula>D4="就労継続支援A型"</formula>
    </cfRule>
    <cfRule type="expression" dxfId="22" priority="7">
      <formula>D4="就労継続支援B型"</formula>
    </cfRule>
    <cfRule type="expression" dxfId="21" priority="8">
      <formula>D4="地域活動支援センター"</formula>
    </cfRule>
    <cfRule type="expression" dxfId="20" priority="9">
      <formula>D4="小規模作業所"</formula>
    </cfRule>
    <cfRule type="expression" dxfId="19" priority="10">
      <formula>D4="児童発達支援"</formula>
    </cfRule>
    <cfRule type="expression" dxfId="18" priority="11">
      <formula>D4="放課後等デイサービス"</formula>
    </cfRule>
    <cfRule type="expression" dxfId="17" priority="12">
      <formula>D4="訪問系障がい福祉サービス"</formula>
    </cfRule>
    <cfRule type="expression" dxfId="16" priority="13">
      <formula>D4="保育所等訪問支援"</formula>
    </cfRule>
    <cfRule type="expression" dxfId="15" priority="14">
      <formula>D4="相談支援事業所"</formula>
    </cfRule>
  </conditionalFormatting>
  <conditionalFormatting sqref="H1">
    <cfRule type="cellIs" dxfId="14" priority="2" operator="equal">
      <formula>0</formula>
    </cfRule>
  </conditionalFormatting>
  <dataValidations count="3">
    <dataValidation type="whole" operator="greaterThanOrEqual" showInputMessage="1" showErrorMessage="1" error="入所系①の施設以外は定員の入力は不要です。" sqref="E4:E53" xr:uid="{32BBC16A-EF9F-46C6-965A-BB8E17DA4DA3}">
      <formula1>1</formula1>
    </dataValidation>
    <dataValidation type="list" allowBlank="1" showInputMessage="1" showErrorMessage="1" sqref="H4:H53" xr:uid="{E040C326-6F65-442F-B01F-1CF40AFCF8F7}">
      <formula1>"可, "</formula1>
    </dataValidation>
    <dataValidation type="list" allowBlank="1" showInputMessage="1" showErrorMessage="1" sqref="D4:D53" xr:uid="{7B71C994-A8A1-4A9C-A063-7D5F574CB251}">
      <formula1>"施設入所支援,福祉型障がい児入所施設,短期入所,共同生活援助,宿泊型自立訓練,生活介護,就労継続支援A型,就労継続支援B型,地域活動支援センター,小規模作業所,児童発達支援,放課後等デイサービス,訪問系障がい福祉サービス,保育所等訪問支援,相談支援事業所"</formula1>
    </dataValidation>
  </dataValidations>
  <pageMargins left="0.19685039370078741" right="0.19685039370078741" top="0.39370078740157483" bottom="0.39370078740157483" header="0" footer="0"/>
  <pageSetup paperSize="9" scale="88"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9005-25B0-4607-B80B-E1012FB6C5CB}">
  <sheetPr>
    <tabColor rgb="FFFFFF00"/>
    <pageSetUpPr fitToPage="1"/>
  </sheetPr>
  <dimension ref="A1:AJ61"/>
  <sheetViews>
    <sheetView showGridLines="0" view="pageBreakPreview" zoomScaleNormal="140" zoomScaleSheetLayoutView="100" workbookViewId="0">
      <selection activeCell="G7" sqref="G7"/>
    </sheetView>
  </sheetViews>
  <sheetFormatPr defaultColWidth="2.25" defaultRowHeight="13.5"/>
  <cols>
    <col min="1" max="1" width="2.25" style="26"/>
    <col min="2" max="2" width="3.125" style="26" customWidth="1"/>
    <col min="3" max="3" width="16.875" style="26" customWidth="1"/>
    <col min="4" max="4" width="18.875" style="26" customWidth="1"/>
    <col min="5" max="5" width="19.875" style="26" customWidth="1"/>
    <col min="6" max="6" width="34.125" style="26" customWidth="1"/>
    <col min="7" max="7" width="10.625" style="193" customWidth="1"/>
    <col min="8" max="8" width="10" style="193" customWidth="1"/>
    <col min="9" max="9" width="19.25" style="26" bestFit="1" customWidth="1"/>
    <col min="10" max="10" width="65" style="26" customWidth="1"/>
    <col min="11" max="16384" width="2.25" style="26"/>
  </cols>
  <sheetData>
    <row r="1" spans="1:20" ht="24.75" customHeight="1">
      <c r="A1" s="215" t="s">
        <v>214</v>
      </c>
      <c r="H1" s="194" t="s">
        <v>185</v>
      </c>
      <c r="T1" s="77"/>
    </row>
    <row r="2" spans="1:20" ht="17.25" customHeight="1">
      <c r="B2" s="27"/>
      <c r="G2" s="195" t="s">
        <v>36</v>
      </c>
      <c r="H2" s="195"/>
      <c r="T2" s="77"/>
    </row>
    <row r="3" spans="1:20" ht="33.75" customHeight="1">
      <c r="B3" s="29" t="s">
        <v>25</v>
      </c>
      <c r="C3" s="218" t="s">
        <v>234</v>
      </c>
      <c r="D3" s="219" t="s">
        <v>235</v>
      </c>
      <c r="E3" s="220" t="s">
        <v>130</v>
      </c>
      <c r="F3" s="219" t="s">
        <v>236</v>
      </c>
      <c r="G3" s="196" t="s">
        <v>125</v>
      </c>
      <c r="H3" s="197" t="s">
        <v>37</v>
      </c>
      <c r="I3" s="190"/>
      <c r="T3" s="77"/>
    </row>
    <row r="4" spans="1:20" ht="16.5" customHeight="1">
      <c r="B4" s="33">
        <f>ROW()-3</f>
        <v>1</v>
      </c>
      <c r="C4" s="83"/>
      <c r="D4" s="69"/>
      <c r="E4" s="68"/>
      <c r="F4" s="84"/>
      <c r="G4" s="192">
        <f>IFERROR(VLOOKUP(D4,別表!$B$53:$C$56,2,0),)</f>
        <v>0</v>
      </c>
      <c r="H4" s="67"/>
      <c r="I4" s="191" t="str">
        <f t="shared" ref="I4:I19" si="0">IF(AND(E4&gt;0,E4&lt;50),"（定員50人未満）",IF(E4&gt;=100,"（定員100人以上）",IF(AND(E4&gt;=50,E4&lt;100),"（定員50人以上100人未満）","")))</f>
        <v/>
      </c>
      <c r="J4" s="191"/>
      <c r="T4" s="77"/>
    </row>
    <row r="5" spans="1:20" ht="16.5" customHeight="1">
      <c r="B5" s="33">
        <f t="shared" ref="B5:B53" si="1">ROW()-3</f>
        <v>2</v>
      </c>
      <c r="C5" s="83"/>
      <c r="D5" s="69"/>
      <c r="E5" s="68"/>
      <c r="F5" s="84"/>
      <c r="G5" s="192">
        <f>IFERROR(VLOOKUP(D5,別表!$B$53:$C$56,2,0),)</f>
        <v>0</v>
      </c>
      <c r="H5" s="67"/>
      <c r="I5" s="191" t="str">
        <f t="shared" si="0"/>
        <v/>
      </c>
      <c r="J5" s="191"/>
      <c r="T5" s="77"/>
    </row>
    <row r="6" spans="1:20" ht="16.5" customHeight="1">
      <c r="B6" s="33">
        <f t="shared" si="1"/>
        <v>3</v>
      </c>
      <c r="C6" s="83"/>
      <c r="D6" s="69"/>
      <c r="E6" s="68"/>
      <c r="F6" s="84"/>
      <c r="G6" s="192">
        <f>IFERROR(VLOOKUP(D6,別表!$B$53:$C$56,2,0),)</f>
        <v>0</v>
      </c>
      <c r="H6" s="67"/>
      <c r="I6" s="191" t="str">
        <f t="shared" si="0"/>
        <v/>
      </c>
      <c r="J6" s="191"/>
      <c r="T6" s="77"/>
    </row>
    <row r="7" spans="1:20" ht="16.5" customHeight="1">
      <c r="B7" s="33">
        <f t="shared" si="1"/>
        <v>4</v>
      </c>
      <c r="C7" s="83"/>
      <c r="D7" s="69"/>
      <c r="E7" s="68"/>
      <c r="F7" s="84"/>
      <c r="G7" s="192">
        <f>IFERROR(VLOOKUP(D7,別表!$B$53:$C$56,2,0),)</f>
        <v>0</v>
      </c>
      <c r="H7" s="67"/>
      <c r="I7" s="191" t="str">
        <f t="shared" si="0"/>
        <v/>
      </c>
      <c r="J7" s="191"/>
      <c r="T7" s="77"/>
    </row>
    <row r="8" spans="1:20" ht="16.5" customHeight="1">
      <c r="B8" s="33">
        <f t="shared" si="1"/>
        <v>5</v>
      </c>
      <c r="C8" s="83"/>
      <c r="D8" s="69"/>
      <c r="E8" s="68"/>
      <c r="F8" s="84"/>
      <c r="G8" s="192">
        <f>IFERROR(VLOOKUP(D8,別表!$B$53:$C$56,2,0),)</f>
        <v>0</v>
      </c>
      <c r="H8" s="67"/>
      <c r="I8" s="191" t="str">
        <f t="shared" si="0"/>
        <v/>
      </c>
      <c r="J8" s="191"/>
      <c r="T8" s="77"/>
    </row>
    <row r="9" spans="1:20" ht="16.5" customHeight="1">
      <c r="B9" s="33">
        <f t="shared" si="1"/>
        <v>6</v>
      </c>
      <c r="C9" s="83"/>
      <c r="D9" s="69"/>
      <c r="E9" s="68"/>
      <c r="F9" s="84"/>
      <c r="G9" s="192">
        <f>IFERROR(VLOOKUP(D9,別表!$B$53:$C$56,2,0),)</f>
        <v>0</v>
      </c>
      <c r="H9" s="67"/>
      <c r="I9" s="191" t="str">
        <f t="shared" si="0"/>
        <v/>
      </c>
      <c r="J9" s="191"/>
      <c r="T9" s="77"/>
    </row>
    <row r="10" spans="1:20" ht="16.5" customHeight="1">
      <c r="B10" s="33">
        <f t="shared" si="1"/>
        <v>7</v>
      </c>
      <c r="C10" s="83"/>
      <c r="D10" s="69"/>
      <c r="E10" s="68"/>
      <c r="F10" s="84"/>
      <c r="G10" s="192">
        <f>IFERROR(VLOOKUP(D10,別表!$B$53:$C$56,2,0),)</f>
        <v>0</v>
      </c>
      <c r="H10" s="67"/>
      <c r="I10" s="191" t="str">
        <f t="shared" si="0"/>
        <v/>
      </c>
      <c r="J10" s="191"/>
      <c r="T10" s="77"/>
    </row>
    <row r="11" spans="1:20" ht="16.5" customHeight="1">
      <c r="B11" s="33">
        <f t="shared" si="1"/>
        <v>8</v>
      </c>
      <c r="C11" s="83"/>
      <c r="D11" s="69"/>
      <c r="E11" s="68"/>
      <c r="F11" s="84"/>
      <c r="G11" s="192">
        <f>IFERROR(VLOOKUP(D11,別表!$B$53:$C$56,2,0),)</f>
        <v>0</v>
      </c>
      <c r="H11" s="67"/>
      <c r="I11" s="191" t="str">
        <f t="shared" si="0"/>
        <v/>
      </c>
      <c r="J11" s="191"/>
      <c r="T11" s="78"/>
    </row>
    <row r="12" spans="1:20" ht="16.5" customHeight="1">
      <c r="B12" s="33">
        <f t="shared" si="1"/>
        <v>9</v>
      </c>
      <c r="C12" s="83"/>
      <c r="D12" s="69"/>
      <c r="E12" s="68"/>
      <c r="F12" s="84"/>
      <c r="G12" s="192">
        <f>IFERROR(VLOOKUP(D12,別表!$B$53:$C$56,2,0),)</f>
        <v>0</v>
      </c>
      <c r="H12" s="67"/>
      <c r="I12" s="191" t="str">
        <f t="shared" si="0"/>
        <v/>
      </c>
      <c r="J12" s="191"/>
      <c r="T12" s="78"/>
    </row>
    <row r="13" spans="1:20" ht="16.5" customHeight="1">
      <c r="B13" s="33">
        <f t="shared" si="1"/>
        <v>10</v>
      </c>
      <c r="C13" s="83"/>
      <c r="D13" s="69"/>
      <c r="E13" s="68"/>
      <c r="F13" s="84"/>
      <c r="G13" s="192">
        <f>IFERROR(VLOOKUP(D13,別表!$B$53:$C$56,2,0),)</f>
        <v>0</v>
      </c>
      <c r="H13" s="67"/>
      <c r="I13" s="191" t="str">
        <f t="shared" si="0"/>
        <v/>
      </c>
      <c r="J13" s="191"/>
      <c r="T13" s="78"/>
    </row>
    <row r="14" spans="1:20" ht="16.5" customHeight="1">
      <c r="B14" s="33">
        <f t="shared" si="1"/>
        <v>11</v>
      </c>
      <c r="C14" s="83"/>
      <c r="D14" s="69"/>
      <c r="E14" s="68"/>
      <c r="F14" s="84"/>
      <c r="G14" s="192">
        <f>IFERROR(VLOOKUP(D14,別表!$B$53:$C$56,2,0),)</f>
        <v>0</v>
      </c>
      <c r="H14" s="67"/>
      <c r="I14" s="191" t="str">
        <f t="shared" si="0"/>
        <v/>
      </c>
      <c r="J14" s="191"/>
      <c r="T14" s="78"/>
    </row>
    <row r="15" spans="1:20" ht="16.5" customHeight="1">
      <c r="B15" s="33">
        <f t="shared" si="1"/>
        <v>12</v>
      </c>
      <c r="C15" s="83"/>
      <c r="D15" s="69"/>
      <c r="E15" s="68"/>
      <c r="F15" s="84"/>
      <c r="G15" s="192">
        <f>IFERROR(VLOOKUP(D15,別表!$B$53:$C$56,2,0),)</f>
        <v>0</v>
      </c>
      <c r="H15" s="67"/>
      <c r="I15" s="191" t="str">
        <f t="shared" si="0"/>
        <v/>
      </c>
      <c r="J15" s="191"/>
      <c r="T15" s="78"/>
    </row>
    <row r="16" spans="1:20" ht="16.5" customHeight="1">
      <c r="B16" s="33">
        <f t="shared" si="1"/>
        <v>13</v>
      </c>
      <c r="C16" s="83"/>
      <c r="D16" s="69"/>
      <c r="E16" s="68"/>
      <c r="F16" s="84"/>
      <c r="G16" s="192">
        <f>IFERROR(VLOOKUP(D16,別表!$B$53:$C$56,2,0),)</f>
        <v>0</v>
      </c>
      <c r="H16" s="67"/>
      <c r="I16" s="191" t="str">
        <f t="shared" si="0"/>
        <v/>
      </c>
      <c r="J16" s="191"/>
      <c r="T16" s="77"/>
    </row>
    <row r="17" spans="2:36" ht="16.5" customHeight="1">
      <c r="B17" s="33">
        <f t="shared" si="1"/>
        <v>14</v>
      </c>
      <c r="C17" s="83"/>
      <c r="D17" s="69"/>
      <c r="E17" s="68"/>
      <c r="F17" s="84"/>
      <c r="G17" s="192">
        <f>IFERROR(VLOOKUP(D17,別表!$B$53:$C$56,2,0),)</f>
        <v>0</v>
      </c>
      <c r="H17" s="67"/>
      <c r="I17" s="191" t="str">
        <f t="shared" si="0"/>
        <v/>
      </c>
      <c r="J17" s="191"/>
      <c r="T17" s="77"/>
    </row>
    <row r="18" spans="2:36" ht="16.5" customHeight="1">
      <c r="B18" s="33">
        <f t="shared" si="1"/>
        <v>15</v>
      </c>
      <c r="C18" s="83"/>
      <c r="D18" s="69"/>
      <c r="E18" s="68"/>
      <c r="F18" s="84"/>
      <c r="G18" s="192">
        <f>IFERROR(VLOOKUP(D18,別表!$B$53:$C$56,2,0),)</f>
        <v>0</v>
      </c>
      <c r="H18" s="67"/>
      <c r="I18" s="191" t="str">
        <f t="shared" si="0"/>
        <v/>
      </c>
      <c r="J18" s="191" t="str">
        <f t="shared" ref="J18:J53" si="2">D18&amp;I18</f>
        <v/>
      </c>
      <c r="T18" s="78"/>
    </row>
    <row r="19" spans="2:36" ht="16.5" customHeight="1">
      <c r="B19" s="33">
        <f t="shared" si="1"/>
        <v>16</v>
      </c>
      <c r="C19" s="83"/>
      <c r="D19" s="69"/>
      <c r="E19" s="68"/>
      <c r="F19" s="84"/>
      <c r="G19" s="192">
        <f>IFERROR(VLOOKUP(D19,別表!$B$53:$C$56,2,0),)</f>
        <v>0</v>
      </c>
      <c r="H19" s="67"/>
      <c r="I19" s="191" t="str">
        <f t="shared" si="0"/>
        <v/>
      </c>
      <c r="J19" s="191" t="str">
        <f t="shared" si="2"/>
        <v/>
      </c>
      <c r="T19" s="79"/>
    </row>
    <row r="20" spans="2:36" ht="16.5" customHeight="1">
      <c r="B20" s="33">
        <f t="shared" si="1"/>
        <v>17</v>
      </c>
      <c r="C20" s="83"/>
      <c r="D20" s="69"/>
      <c r="E20" s="68"/>
      <c r="F20" s="84"/>
      <c r="G20" s="192">
        <f>IFERROR(VLOOKUP(D20,別表!$B$53:$C$56,2,0),)</f>
        <v>0</v>
      </c>
      <c r="H20" s="67"/>
      <c r="I20" s="191" t="str">
        <f t="shared" ref="I20:I53" si="3">IF(AND(E20&gt;0,E20&lt;50),"（定員50人未満）",IF(E20&gt;=100,"（定員100人以上）",IF(AND(E20&gt;=50,E20&lt;100),"（定員50人以上100人未満）","")))</f>
        <v/>
      </c>
      <c r="J20" s="191" t="str">
        <f t="shared" si="2"/>
        <v/>
      </c>
      <c r="T20" s="77"/>
    </row>
    <row r="21" spans="2:36" ht="16.5" customHeight="1">
      <c r="B21" s="33">
        <f t="shared" si="1"/>
        <v>18</v>
      </c>
      <c r="C21" s="83"/>
      <c r="D21" s="69"/>
      <c r="E21" s="68"/>
      <c r="F21" s="84"/>
      <c r="G21" s="192">
        <f>IFERROR(VLOOKUP(D21,別表!$B$53:$C$56,2,0),)</f>
        <v>0</v>
      </c>
      <c r="H21" s="67"/>
      <c r="I21" s="191" t="str">
        <f t="shared" si="3"/>
        <v/>
      </c>
      <c r="J21" s="191" t="str">
        <f t="shared" si="2"/>
        <v/>
      </c>
      <c r="T21" s="77"/>
    </row>
    <row r="22" spans="2:36" ht="16.5" customHeight="1">
      <c r="B22" s="33">
        <f t="shared" si="1"/>
        <v>19</v>
      </c>
      <c r="C22" s="83"/>
      <c r="D22" s="69"/>
      <c r="E22" s="68"/>
      <c r="F22" s="84"/>
      <c r="G22" s="192">
        <f>IFERROR(VLOOKUP(D22,別表!$B$53:$C$56,2,0),)</f>
        <v>0</v>
      </c>
      <c r="H22" s="67"/>
      <c r="I22" s="191" t="str">
        <f t="shared" si="3"/>
        <v/>
      </c>
      <c r="J22" s="191" t="str">
        <f t="shared" si="2"/>
        <v/>
      </c>
      <c r="T22" s="77"/>
    </row>
    <row r="23" spans="2:36" ht="16.5" customHeight="1">
      <c r="B23" s="33">
        <f t="shared" si="1"/>
        <v>20</v>
      </c>
      <c r="C23" s="83"/>
      <c r="D23" s="69"/>
      <c r="E23" s="68"/>
      <c r="F23" s="84"/>
      <c r="G23" s="192">
        <f>IFERROR(VLOOKUP(D23,別表!$B$53:$C$56,2,0),)</f>
        <v>0</v>
      </c>
      <c r="H23" s="67"/>
      <c r="I23" s="191" t="str">
        <f t="shared" si="3"/>
        <v/>
      </c>
      <c r="J23" s="191" t="str">
        <f t="shared" si="2"/>
        <v/>
      </c>
      <c r="T23" s="77"/>
    </row>
    <row r="24" spans="2:36" ht="16.5" customHeight="1">
      <c r="B24" s="33">
        <f t="shared" si="1"/>
        <v>21</v>
      </c>
      <c r="C24" s="83"/>
      <c r="D24" s="69"/>
      <c r="E24" s="68"/>
      <c r="F24" s="84"/>
      <c r="G24" s="192">
        <f>IFERROR(VLOOKUP(D24,別表!$B$53:$C$56,2,0),)</f>
        <v>0</v>
      </c>
      <c r="H24" s="67"/>
      <c r="I24" s="191" t="str">
        <f t="shared" si="3"/>
        <v/>
      </c>
      <c r="J24" s="191" t="str">
        <f t="shared" si="2"/>
        <v/>
      </c>
      <c r="T24" s="77"/>
    </row>
    <row r="25" spans="2:36" ht="16.5" customHeight="1">
      <c r="B25" s="33">
        <f t="shared" si="1"/>
        <v>22</v>
      </c>
      <c r="C25" s="83"/>
      <c r="D25" s="69"/>
      <c r="E25" s="68"/>
      <c r="F25" s="84"/>
      <c r="G25" s="192">
        <f>IFERROR(VLOOKUP(D25,別表!$B$53:$C$56,2,0),)</f>
        <v>0</v>
      </c>
      <c r="H25" s="67"/>
      <c r="I25" s="191" t="str">
        <f t="shared" si="3"/>
        <v/>
      </c>
      <c r="J25" s="191" t="str">
        <f t="shared" si="2"/>
        <v/>
      </c>
      <c r="T25" s="77"/>
    </row>
    <row r="26" spans="2:36" ht="16.5" customHeight="1">
      <c r="B26" s="33">
        <f t="shared" si="1"/>
        <v>23</v>
      </c>
      <c r="C26" s="83"/>
      <c r="D26" s="69"/>
      <c r="E26" s="68"/>
      <c r="F26" s="84"/>
      <c r="G26" s="192">
        <f>IFERROR(VLOOKUP(D26,別表!$B$53:$C$56,2,0),)</f>
        <v>0</v>
      </c>
      <c r="H26" s="67"/>
      <c r="I26" s="191" t="str">
        <f t="shared" si="3"/>
        <v/>
      </c>
      <c r="J26" s="191" t="str">
        <f t="shared" si="2"/>
        <v/>
      </c>
      <c r="T26" s="20"/>
    </row>
    <row r="27" spans="2:36" ht="16.5" customHeight="1">
      <c r="B27" s="33">
        <f t="shared" si="1"/>
        <v>24</v>
      </c>
      <c r="C27" s="83"/>
      <c r="D27" s="69"/>
      <c r="E27" s="68"/>
      <c r="F27" s="84"/>
      <c r="G27" s="192">
        <f>IFERROR(VLOOKUP(D27,別表!$B$53:$C$56,2,0),)</f>
        <v>0</v>
      </c>
      <c r="H27" s="67"/>
      <c r="I27" s="191" t="str">
        <f t="shared" si="3"/>
        <v/>
      </c>
      <c r="J27" s="191" t="str">
        <f t="shared" si="2"/>
        <v/>
      </c>
      <c r="T27" s="77"/>
    </row>
    <row r="28" spans="2:36" ht="16.5" customHeight="1">
      <c r="B28" s="33">
        <f t="shared" si="1"/>
        <v>25</v>
      </c>
      <c r="C28" s="83"/>
      <c r="D28" s="69"/>
      <c r="E28" s="68"/>
      <c r="F28" s="84"/>
      <c r="G28" s="192">
        <f>IFERROR(VLOOKUP(D28,別表!$B$53:$C$56,2,0),)</f>
        <v>0</v>
      </c>
      <c r="H28" s="67"/>
      <c r="I28" s="191" t="str">
        <f t="shared" si="3"/>
        <v/>
      </c>
      <c r="J28" s="191" t="str">
        <f t="shared" si="2"/>
        <v/>
      </c>
      <c r="T28" s="77"/>
    </row>
    <row r="29" spans="2:36" ht="16.5" customHeight="1">
      <c r="B29" s="33">
        <f t="shared" si="1"/>
        <v>26</v>
      </c>
      <c r="C29" s="83"/>
      <c r="D29" s="69"/>
      <c r="E29" s="68"/>
      <c r="F29" s="84"/>
      <c r="G29" s="192">
        <f>IFERROR(VLOOKUP(D29,別表!$B$53:$C$56,2,0),)</f>
        <v>0</v>
      </c>
      <c r="H29" s="67"/>
      <c r="I29" s="191" t="str">
        <f t="shared" si="3"/>
        <v/>
      </c>
      <c r="J29" s="191" t="str">
        <f t="shared" si="2"/>
        <v/>
      </c>
      <c r="T29" s="77"/>
    </row>
    <row r="30" spans="2:36" ht="16.5" customHeight="1">
      <c r="B30" s="33">
        <f t="shared" si="1"/>
        <v>27</v>
      </c>
      <c r="C30" s="83"/>
      <c r="D30" s="69"/>
      <c r="E30" s="68"/>
      <c r="F30" s="84"/>
      <c r="G30" s="192">
        <f>IFERROR(VLOOKUP(D30,別表!$B$53:$C$56,2,0),)</f>
        <v>0</v>
      </c>
      <c r="H30" s="67"/>
      <c r="I30" s="191" t="str">
        <f t="shared" si="3"/>
        <v/>
      </c>
      <c r="J30" s="191" t="str">
        <f t="shared" si="2"/>
        <v/>
      </c>
      <c r="T30" s="77"/>
    </row>
    <row r="31" spans="2:36" ht="16.5" customHeight="1">
      <c r="B31" s="33">
        <f t="shared" si="1"/>
        <v>28</v>
      </c>
      <c r="C31" s="83"/>
      <c r="D31" s="69"/>
      <c r="E31" s="68"/>
      <c r="F31" s="84"/>
      <c r="G31" s="192">
        <f>IFERROR(VLOOKUP(D31,別表!$B$53:$C$56,2,0),)</f>
        <v>0</v>
      </c>
      <c r="H31" s="67"/>
      <c r="I31" s="191" t="str">
        <f t="shared" si="3"/>
        <v/>
      </c>
      <c r="J31" s="191" t="str">
        <f t="shared" si="2"/>
        <v/>
      </c>
      <c r="T31" s="77"/>
      <c r="U31" s="2"/>
      <c r="V31" s="2"/>
      <c r="W31" s="2"/>
      <c r="X31" s="2"/>
      <c r="Y31" s="2"/>
      <c r="Z31" s="2"/>
      <c r="AA31" s="2"/>
      <c r="AB31" s="2"/>
      <c r="AC31" s="2"/>
      <c r="AD31" s="2"/>
      <c r="AE31" s="2"/>
      <c r="AF31" s="2"/>
      <c r="AG31" s="2"/>
      <c r="AH31" s="2"/>
    </row>
    <row r="32" spans="2:36" ht="16.5" customHeight="1">
      <c r="B32" s="33">
        <f t="shared" si="1"/>
        <v>29</v>
      </c>
      <c r="C32" s="83"/>
      <c r="D32" s="69"/>
      <c r="E32" s="68"/>
      <c r="F32" s="84"/>
      <c r="G32" s="192">
        <f>IFERROR(VLOOKUP(D32,別表!$B$53:$C$56,2,0),)</f>
        <v>0</v>
      </c>
      <c r="H32" s="67"/>
      <c r="I32" s="191" t="str">
        <f t="shared" si="3"/>
        <v/>
      </c>
      <c r="J32" s="191" t="str">
        <f t="shared" si="2"/>
        <v/>
      </c>
      <c r="T32" s="77"/>
      <c r="U32" s="80"/>
      <c r="V32" s="80"/>
      <c r="W32" s="80"/>
      <c r="X32" s="80"/>
      <c r="Y32" s="80"/>
      <c r="Z32" s="80"/>
      <c r="AA32" s="80"/>
      <c r="AB32" s="80"/>
      <c r="AC32" s="80"/>
      <c r="AD32" s="80"/>
      <c r="AE32" s="80"/>
      <c r="AF32" s="80"/>
      <c r="AG32" s="80"/>
      <c r="AH32" s="80"/>
      <c r="AI32" s="80"/>
      <c r="AJ32" s="80"/>
    </row>
    <row r="33" spans="2:36" ht="16.5" customHeight="1">
      <c r="B33" s="33">
        <f t="shared" si="1"/>
        <v>30</v>
      </c>
      <c r="C33" s="83"/>
      <c r="D33" s="69"/>
      <c r="E33" s="68"/>
      <c r="F33" s="84"/>
      <c r="G33" s="192">
        <f>IFERROR(VLOOKUP(D33,別表!$B$53:$C$56,2,0),)</f>
        <v>0</v>
      </c>
      <c r="H33" s="67"/>
      <c r="I33" s="191" t="str">
        <f t="shared" si="3"/>
        <v/>
      </c>
      <c r="J33" s="191" t="str">
        <f t="shared" si="2"/>
        <v/>
      </c>
      <c r="T33" s="77"/>
      <c r="U33" s="20"/>
      <c r="V33" s="20"/>
      <c r="W33" s="20"/>
      <c r="X33" s="20"/>
      <c r="Y33" s="20"/>
      <c r="Z33" s="20"/>
      <c r="AA33" s="20"/>
      <c r="AB33" s="20"/>
      <c r="AC33" s="20"/>
      <c r="AD33" s="20"/>
      <c r="AE33" s="20"/>
      <c r="AF33" s="20"/>
      <c r="AG33" s="20"/>
      <c r="AH33" s="20"/>
      <c r="AI33" s="20"/>
      <c r="AJ33" s="20"/>
    </row>
    <row r="34" spans="2:36" ht="16.5" customHeight="1">
      <c r="B34" s="33">
        <f t="shared" si="1"/>
        <v>31</v>
      </c>
      <c r="C34" s="83"/>
      <c r="D34" s="69"/>
      <c r="E34" s="68"/>
      <c r="F34" s="84"/>
      <c r="G34" s="192">
        <f>IFERROR(VLOOKUP(D34,別表!$B$53:$C$56,2,0),)</f>
        <v>0</v>
      </c>
      <c r="H34" s="67"/>
      <c r="I34" s="191" t="str">
        <f t="shared" si="3"/>
        <v/>
      </c>
      <c r="J34" s="191" t="str">
        <f t="shared" si="2"/>
        <v/>
      </c>
      <c r="T34" s="20"/>
      <c r="U34" s="20"/>
      <c r="V34" s="20"/>
      <c r="W34" s="20"/>
      <c r="X34" s="20"/>
      <c r="Y34" s="20"/>
      <c r="Z34" s="20"/>
      <c r="AA34" s="20"/>
      <c r="AB34" s="20"/>
      <c r="AC34" s="20"/>
      <c r="AD34" s="20"/>
      <c r="AE34" s="20"/>
      <c r="AF34" s="20"/>
      <c r="AG34" s="20"/>
      <c r="AH34" s="20"/>
      <c r="AI34" s="20"/>
      <c r="AJ34" s="20"/>
    </row>
    <row r="35" spans="2:36" ht="16.5" customHeight="1">
      <c r="B35" s="33">
        <f t="shared" si="1"/>
        <v>32</v>
      </c>
      <c r="C35" s="83"/>
      <c r="D35" s="69"/>
      <c r="E35" s="68"/>
      <c r="F35" s="84"/>
      <c r="G35" s="192">
        <f>IFERROR(VLOOKUP(D35,別表!$B$53:$C$56,2,0),)</f>
        <v>0</v>
      </c>
      <c r="H35" s="67"/>
      <c r="I35" s="191" t="str">
        <f t="shared" si="3"/>
        <v/>
      </c>
      <c r="J35" s="191" t="str">
        <f t="shared" si="2"/>
        <v/>
      </c>
      <c r="U35" s="20"/>
      <c r="V35" s="20"/>
      <c r="W35" s="20"/>
      <c r="X35" s="20"/>
      <c r="Y35" s="20"/>
      <c r="Z35" s="20"/>
      <c r="AA35" s="20"/>
      <c r="AB35" s="20"/>
      <c r="AC35" s="20"/>
      <c r="AD35" s="20"/>
      <c r="AE35" s="20"/>
      <c r="AF35" s="20"/>
      <c r="AG35" s="20"/>
      <c r="AH35" s="20"/>
      <c r="AI35" s="20"/>
      <c r="AJ35" s="20"/>
    </row>
    <row r="36" spans="2:36" ht="16.5" customHeight="1">
      <c r="B36" s="33">
        <f t="shared" si="1"/>
        <v>33</v>
      </c>
      <c r="C36" s="83"/>
      <c r="D36" s="69"/>
      <c r="E36" s="68"/>
      <c r="F36" s="84"/>
      <c r="G36" s="192">
        <f>IFERROR(VLOOKUP(D36,別表!$B$53:$C$56,2,0),)</f>
        <v>0</v>
      </c>
      <c r="H36" s="67"/>
      <c r="I36" s="191" t="str">
        <f t="shared" si="3"/>
        <v/>
      </c>
      <c r="J36" s="191" t="str">
        <f t="shared" si="2"/>
        <v/>
      </c>
      <c r="U36" s="20"/>
      <c r="V36" s="20"/>
      <c r="W36" s="20"/>
      <c r="X36" s="20"/>
      <c r="Y36" s="20"/>
      <c r="Z36" s="20"/>
      <c r="AA36" s="20"/>
      <c r="AB36" s="20"/>
      <c r="AC36" s="20"/>
      <c r="AD36" s="20"/>
      <c r="AE36" s="20"/>
      <c r="AF36" s="20"/>
      <c r="AG36" s="20"/>
      <c r="AH36" s="20"/>
      <c r="AI36" s="20"/>
      <c r="AJ36" s="20"/>
    </row>
    <row r="37" spans="2:36" ht="16.5" customHeight="1">
      <c r="B37" s="33">
        <f t="shared" si="1"/>
        <v>34</v>
      </c>
      <c r="C37" s="83"/>
      <c r="D37" s="69"/>
      <c r="E37" s="68"/>
      <c r="F37" s="84"/>
      <c r="G37" s="192">
        <f>IFERROR(VLOOKUP(D37,別表!$B$53:$C$56,2,0),)</f>
        <v>0</v>
      </c>
      <c r="H37" s="67"/>
      <c r="I37" s="191" t="str">
        <f t="shared" si="3"/>
        <v/>
      </c>
      <c r="J37" s="191" t="str">
        <f t="shared" si="2"/>
        <v/>
      </c>
      <c r="U37" s="20"/>
      <c r="V37" s="20"/>
      <c r="W37" s="20"/>
      <c r="X37" s="20"/>
      <c r="Y37" s="20"/>
      <c r="Z37" s="20"/>
      <c r="AA37" s="20"/>
      <c r="AB37" s="20"/>
      <c r="AC37" s="20"/>
      <c r="AD37" s="20"/>
      <c r="AE37" s="20"/>
      <c r="AF37" s="20"/>
      <c r="AG37" s="20"/>
      <c r="AH37" s="20"/>
      <c r="AI37" s="20"/>
      <c r="AJ37" s="20"/>
    </row>
    <row r="38" spans="2:36" ht="16.5" customHeight="1">
      <c r="B38" s="33">
        <f t="shared" si="1"/>
        <v>35</v>
      </c>
      <c r="C38" s="83"/>
      <c r="D38" s="69"/>
      <c r="E38" s="68"/>
      <c r="F38" s="84"/>
      <c r="G38" s="192">
        <f>IFERROR(VLOOKUP(D38,別表!$B$53:$C$56,2,0),)</f>
        <v>0</v>
      </c>
      <c r="H38" s="67"/>
      <c r="I38" s="191" t="str">
        <f t="shared" si="3"/>
        <v/>
      </c>
      <c r="J38" s="191" t="str">
        <f t="shared" si="2"/>
        <v/>
      </c>
      <c r="U38" s="20"/>
      <c r="V38" s="20"/>
      <c r="W38" s="20"/>
      <c r="X38" s="20"/>
      <c r="Y38" s="20"/>
      <c r="Z38" s="20"/>
      <c r="AA38" s="20"/>
      <c r="AB38" s="20"/>
      <c r="AC38" s="20"/>
      <c r="AD38" s="20"/>
      <c r="AE38" s="20"/>
      <c r="AF38" s="20"/>
      <c r="AG38" s="20"/>
      <c r="AH38" s="20"/>
      <c r="AI38" s="20"/>
      <c r="AJ38" s="20"/>
    </row>
    <row r="39" spans="2:36" ht="16.5" customHeight="1">
      <c r="B39" s="33">
        <f t="shared" si="1"/>
        <v>36</v>
      </c>
      <c r="C39" s="83"/>
      <c r="D39" s="69"/>
      <c r="E39" s="68"/>
      <c r="F39" s="84"/>
      <c r="G39" s="192">
        <f>IFERROR(VLOOKUP(D39,別表!$B$53:$C$56,2,0),)</f>
        <v>0</v>
      </c>
      <c r="H39" s="67"/>
      <c r="I39" s="191" t="str">
        <f t="shared" si="3"/>
        <v/>
      </c>
      <c r="J39" s="191" t="str">
        <f t="shared" si="2"/>
        <v/>
      </c>
      <c r="U39" s="20"/>
      <c r="V39" s="20"/>
      <c r="W39" s="20"/>
      <c r="X39" s="20"/>
      <c r="Y39" s="20"/>
      <c r="Z39" s="20"/>
      <c r="AA39" s="20"/>
      <c r="AB39" s="20"/>
      <c r="AC39" s="20"/>
      <c r="AD39" s="20"/>
      <c r="AE39" s="20"/>
      <c r="AF39" s="20"/>
      <c r="AG39" s="20"/>
      <c r="AH39" s="20"/>
      <c r="AI39" s="20"/>
      <c r="AJ39" s="20"/>
    </row>
    <row r="40" spans="2:36" ht="16.5" customHeight="1">
      <c r="B40" s="33">
        <f t="shared" si="1"/>
        <v>37</v>
      </c>
      <c r="C40" s="83"/>
      <c r="D40" s="69"/>
      <c r="E40" s="68"/>
      <c r="F40" s="84"/>
      <c r="G40" s="192">
        <f>IFERROR(VLOOKUP(D40,別表!$B$53:$C$56,2,0),)</f>
        <v>0</v>
      </c>
      <c r="H40" s="67"/>
      <c r="I40" s="191" t="str">
        <f t="shared" si="3"/>
        <v/>
      </c>
      <c r="J40" s="191" t="str">
        <f t="shared" si="2"/>
        <v/>
      </c>
    </row>
    <row r="41" spans="2:36" ht="16.5" customHeight="1">
      <c r="B41" s="33">
        <f t="shared" si="1"/>
        <v>38</v>
      </c>
      <c r="C41" s="83"/>
      <c r="D41" s="69"/>
      <c r="E41" s="68"/>
      <c r="F41" s="84"/>
      <c r="G41" s="192">
        <f>IFERROR(VLOOKUP(D41,別表!$B$53:$C$56,2,0),)</f>
        <v>0</v>
      </c>
      <c r="H41" s="67"/>
      <c r="I41" s="191" t="str">
        <f t="shared" si="3"/>
        <v/>
      </c>
      <c r="J41" s="191" t="str">
        <f t="shared" si="2"/>
        <v/>
      </c>
    </row>
    <row r="42" spans="2:36" ht="16.5" customHeight="1">
      <c r="B42" s="33">
        <f t="shared" si="1"/>
        <v>39</v>
      </c>
      <c r="C42" s="83"/>
      <c r="D42" s="69"/>
      <c r="E42" s="68"/>
      <c r="F42" s="84"/>
      <c r="G42" s="192">
        <f>IFERROR(VLOOKUP(D42,別表!$B$53:$C$56,2,0),)</f>
        <v>0</v>
      </c>
      <c r="H42" s="67"/>
      <c r="I42" s="191" t="str">
        <f t="shared" si="3"/>
        <v/>
      </c>
      <c r="J42" s="191" t="str">
        <f t="shared" si="2"/>
        <v/>
      </c>
    </row>
    <row r="43" spans="2:36" ht="16.5" customHeight="1">
      <c r="B43" s="33">
        <f t="shared" si="1"/>
        <v>40</v>
      </c>
      <c r="C43" s="83"/>
      <c r="D43" s="69"/>
      <c r="E43" s="68"/>
      <c r="F43" s="84"/>
      <c r="G43" s="192">
        <f>IFERROR(VLOOKUP(D43,別表!$B$53:$C$56,2,0),)</f>
        <v>0</v>
      </c>
      <c r="H43" s="67"/>
      <c r="I43" s="191" t="str">
        <f t="shared" si="3"/>
        <v/>
      </c>
      <c r="J43" s="191" t="str">
        <f t="shared" si="2"/>
        <v/>
      </c>
    </row>
    <row r="44" spans="2:36" ht="16.5" customHeight="1">
      <c r="B44" s="33">
        <f t="shared" si="1"/>
        <v>41</v>
      </c>
      <c r="C44" s="83"/>
      <c r="D44" s="69"/>
      <c r="E44" s="68"/>
      <c r="F44" s="84"/>
      <c r="G44" s="192">
        <f>IFERROR(VLOOKUP(D44,別表!$B$53:$C$56,2,0),)</f>
        <v>0</v>
      </c>
      <c r="H44" s="67"/>
      <c r="I44" s="191" t="str">
        <f t="shared" si="3"/>
        <v/>
      </c>
      <c r="J44" s="191" t="str">
        <f t="shared" si="2"/>
        <v/>
      </c>
    </row>
    <row r="45" spans="2:36" ht="16.5" customHeight="1">
      <c r="B45" s="33">
        <f t="shared" si="1"/>
        <v>42</v>
      </c>
      <c r="C45" s="83"/>
      <c r="D45" s="69"/>
      <c r="E45" s="68"/>
      <c r="F45" s="84"/>
      <c r="G45" s="192">
        <f>IFERROR(VLOOKUP(D45,別表!$B$53:$C$56,2,0),)</f>
        <v>0</v>
      </c>
      <c r="H45" s="67"/>
      <c r="I45" s="191" t="str">
        <f t="shared" si="3"/>
        <v/>
      </c>
      <c r="J45" s="191" t="str">
        <f t="shared" si="2"/>
        <v/>
      </c>
    </row>
    <row r="46" spans="2:36" ht="16.5" customHeight="1">
      <c r="B46" s="33">
        <f t="shared" si="1"/>
        <v>43</v>
      </c>
      <c r="C46" s="83"/>
      <c r="D46" s="69"/>
      <c r="E46" s="68"/>
      <c r="F46" s="84"/>
      <c r="G46" s="192">
        <f>IFERROR(VLOOKUP(D46,別表!$B$53:$C$56,2,0),)</f>
        <v>0</v>
      </c>
      <c r="H46" s="67"/>
      <c r="I46" s="191" t="str">
        <f t="shared" si="3"/>
        <v/>
      </c>
      <c r="J46" s="191" t="str">
        <f t="shared" si="2"/>
        <v/>
      </c>
    </row>
    <row r="47" spans="2:36" ht="16.5" customHeight="1">
      <c r="B47" s="33">
        <f t="shared" si="1"/>
        <v>44</v>
      </c>
      <c r="C47" s="83"/>
      <c r="D47" s="69"/>
      <c r="E47" s="68"/>
      <c r="F47" s="84"/>
      <c r="G47" s="192">
        <f>IFERROR(VLOOKUP(D47,別表!$B$53:$C$56,2,0),)</f>
        <v>0</v>
      </c>
      <c r="H47" s="67"/>
      <c r="I47" s="191" t="str">
        <f t="shared" si="3"/>
        <v/>
      </c>
      <c r="J47" s="191" t="str">
        <f t="shared" si="2"/>
        <v/>
      </c>
    </row>
    <row r="48" spans="2:36" ht="16.5" customHeight="1">
      <c r="B48" s="33">
        <f t="shared" si="1"/>
        <v>45</v>
      </c>
      <c r="C48" s="83"/>
      <c r="D48" s="69"/>
      <c r="E48" s="68"/>
      <c r="F48" s="84"/>
      <c r="G48" s="192">
        <f>IFERROR(VLOOKUP(D48,別表!$B$53:$C$56,2,0),)</f>
        <v>0</v>
      </c>
      <c r="H48" s="67"/>
      <c r="I48" s="191" t="str">
        <f t="shared" si="3"/>
        <v/>
      </c>
      <c r="J48" s="191" t="str">
        <f t="shared" si="2"/>
        <v/>
      </c>
    </row>
    <row r="49" spans="2:10" ht="16.5" customHeight="1">
      <c r="B49" s="33">
        <f t="shared" si="1"/>
        <v>46</v>
      </c>
      <c r="C49" s="83"/>
      <c r="D49" s="69"/>
      <c r="E49" s="68"/>
      <c r="F49" s="84"/>
      <c r="G49" s="192">
        <f>IFERROR(VLOOKUP(D49,別表!$B$53:$C$56,2,0),)</f>
        <v>0</v>
      </c>
      <c r="H49" s="67"/>
      <c r="I49" s="191" t="str">
        <f t="shared" si="3"/>
        <v/>
      </c>
      <c r="J49" s="191" t="str">
        <f t="shared" si="2"/>
        <v/>
      </c>
    </row>
    <row r="50" spans="2:10" ht="16.5" customHeight="1">
      <c r="B50" s="33">
        <f t="shared" si="1"/>
        <v>47</v>
      </c>
      <c r="C50" s="83"/>
      <c r="D50" s="69"/>
      <c r="E50" s="68"/>
      <c r="F50" s="84"/>
      <c r="G50" s="192">
        <f>IFERROR(VLOOKUP(D50,別表!$B$53:$C$56,2,0),)</f>
        <v>0</v>
      </c>
      <c r="H50" s="67"/>
      <c r="I50" s="191" t="str">
        <f t="shared" si="3"/>
        <v/>
      </c>
      <c r="J50" s="191" t="str">
        <f t="shared" si="2"/>
        <v/>
      </c>
    </row>
    <row r="51" spans="2:10" ht="16.5" customHeight="1">
      <c r="B51" s="33">
        <f t="shared" si="1"/>
        <v>48</v>
      </c>
      <c r="C51" s="83"/>
      <c r="D51" s="69"/>
      <c r="E51" s="68"/>
      <c r="F51" s="84"/>
      <c r="G51" s="192">
        <f>IFERROR(VLOOKUP(D51,別表!$B$53:$C$56,2,0),)</f>
        <v>0</v>
      </c>
      <c r="H51" s="67"/>
      <c r="I51" s="191" t="str">
        <f t="shared" si="3"/>
        <v/>
      </c>
      <c r="J51" s="191" t="str">
        <f t="shared" si="2"/>
        <v/>
      </c>
    </row>
    <row r="52" spans="2:10" ht="16.5" customHeight="1">
      <c r="B52" s="33">
        <f t="shared" si="1"/>
        <v>49</v>
      </c>
      <c r="C52" s="83"/>
      <c r="D52" s="69"/>
      <c r="E52" s="68"/>
      <c r="F52" s="84"/>
      <c r="G52" s="192">
        <f>IFERROR(VLOOKUP(D52,別表!$B$53:$C$56,2,0),)</f>
        <v>0</v>
      </c>
      <c r="H52" s="67"/>
      <c r="I52" s="191" t="str">
        <f t="shared" si="3"/>
        <v/>
      </c>
      <c r="J52" s="191" t="str">
        <f t="shared" si="2"/>
        <v/>
      </c>
    </row>
    <row r="53" spans="2:10" ht="16.5" customHeight="1">
      <c r="B53" s="33">
        <f t="shared" si="1"/>
        <v>50</v>
      </c>
      <c r="C53" s="83"/>
      <c r="D53" s="69"/>
      <c r="E53" s="68"/>
      <c r="F53" s="84"/>
      <c r="G53" s="192">
        <f>IFERROR(VLOOKUP(D53,別表!$B$53:$C$56,2,0),)</f>
        <v>0</v>
      </c>
      <c r="H53" s="67"/>
      <c r="I53" s="191" t="str">
        <f t="shared" si="3"/>
        <v/>
      </c>
      <c r="J53" s="191" t="str">
        <f t="shared" si="2"/>
        <v/>
      </c>
    </row>
    <row r="54" spans="2:10" ht="24.75" customHeight="1">
      <c r="B54" s="35"/>
      <c r="C54" s="35"/>
      <c r="D54" s="35"/>
      <c r="E54" s="35"/>
      <c r="F54" s="35" t="s">
        <v>26</v>
      </c>
      <c r="G54" s="124">
        <f>SUM(G4:G53)</f>
        <v>0</v>
      </c>
      <c r="H54" s="35" t="s">
        <v>63</v>
      </c>
      <c r="I54" s="37" t="s">
        <v>92</v>
      </c>
    </row>
    <row r="55" spans="2:10">
      <c r="I55" s="26" t="s">
        <v>91</v>
      </c>
    </row>
    <row r="56" spans="2:10">
      <c r="B56" s="26" t="s">
        <v>253</v>
      </c>
    </row>
    <row r="57" spans="2:10">
      <c r="B57" s="26" t="s">
        <v>237</v>
      </c>
    </row>
    <row r="61" spans="2:10">
      <c r="C61" s="125"/>
    </row>
  </sheetData>
  <sheetProtection sheet="1" insertRows="0" deleteRows="0"/>
  <phoneticPr fontId="5"/>
  <conditionalFormatting sqref="E4:E53">
    <cfRule type="expression" dxfId="13" priority="1">
      <formula>D4="短期入所"</formula>
    </cfRule>
    <cfRule type="expression" dxfId="12" priority="3">
      <formula>D4="共同生活援助"</formula>
    </cfRule>
    <cfRule type="expression" dxfId="11" priority="4">
      <formula>D4="宿泊型自立訓練"</formula>
    </cfRule>
    <cfRule type="expression" dxfId="10" priority="5">
      <formula>D4="生活介護"</formula>
    </cfRule>
    <cfRule type="expression" dxfId="9" priority="6">
      <formula>D4="就労継続支援A型"</formula>
    </cfRule>
    <cfRule type="expression" dxfId="8" priority="7">
      <formula>D4="就労継続支援B型"</formula>
    </cfRule>
    <cfRule type="expression" dxfId="7" priority="8">
      <formula>D4="地域活動支援センター"</formula>
    </cfRule>
    <cfRule type="expression" dxfId="6" priority="9">
      <formula>D4="小規模作業所"</formula>
    </cfRule>
    <cfRule type="expression" dxfId="5" priority="10">
      <formula>D4="児童発達支援"</formula>
    </cfRule>
    <cfRule type="expression" dxfId="4" priority="11">
      <formula>D4="放課後等デイサービス"</formula>
    </cfRule>
    <cfRule type="expression" dxfId="3" priority="12">
      <formula>D4="訪問系障がい福祉サービス"</formula>
    </cfRule>
    <cfRule type="expression" dxfId="2" priority="13">
      <formula>D4="保育所等訪問支援"</formula>
    </cfRule>
    <cfRule type="expression" dxfId="1" priority="14">
      <formula>D4="相談支援事業所"</formula>
    </cfRule>
  </conditionalFormatting>
  <conditionalFormatting sqref="H1">
    <cfRule type="cellIs" dxfId="0" priority="2" operator="equal">
      <formula>0</formula>
    </cfRule>
  </conditionalFormatting>
  <dataValidations count="3">
    <dataValidation type="list" allowBlank="1" showInputMessage="1" showErrorMessage="1" sqref="D4:D53" xr:uid="{6EAF8795-B9B5-43EB-A59A-07026DE4C958}">
      <formula1>"救護施設,支援活動団体(活動回数:月４回以上),支援活動団体(活動回数:月２回以上),支援活動団体(活動回数:月１回以上)"</formula1>
    </dataValidation>
    <dataValidation type="whole" operator="greaterThanOrEqual" showInputMessage="1" showErrorMessage="1" error="入所系①の施設以外は定員の入力は不要です。" sqref="E4:E53" xr:uid="{D7457A47-4FD3-4C2B-8EDB-2546B9250BAA}">
      <formula1>1</formula1>
    </dataValidation>
    <dataValidation type="list" allowBlank="1" showInputMessage="1" showErrorMessage="1" sqref="H4:H53" xr:uid="{79A1D823-BF08-42AC-86A7-387E460C18F0}">
      <formula1>"可, "</formula1>
    </dataValidation>
  </dataValidations>
  <pageMargins left="0.19685039370078741" right="0.19685039370078741" top="0.39370078740157483" bottom="0.39370078740157483" header="0" footer="0"/>
  <pageSetup paperSize="9" scale="88"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F68"/>
  <sheetViews>
    <sheetView showGridLines="0" view="pageBreakPreview" topLeftCell="A32" zoomScale="55" zoomScaleNormal="60" zoomScaleSheetLayoutView="55" zoomScalePageLayoutView="70" workbookViewId="0">
      <selection activeCell="I61" sqref="I61"/>
    </sheetView>
  </sheetViews>
  <sheetFormatPr defaultRowHeight="14.25"/>
  <cols>
    <col min="1" max="1" width="13.875" style="42" customWidth="1"/>
    <col min="2" max="2" width="93.625" style="42" customWidth="1"/>
    <col min="3" max="3" width="25.125" style="42" customWidth="1"/>
    <col min="4" max="4" width="17.75" style="42" customWidth="1"/>
    <col min="5" max="16384" width="9" style="42"/>
  </cols>
  <sheetData>
    <row r="1" spans="1:4" s="100" customFormat="1" ht="39.75" customHeight="1">
      <c r="A1" s="99" t="s">
        <v>167</v>
      </c>
      <c r="B1" s="99"/>
    </row>
    <row r="2" spans="1:4" s="100" customFormat="1" ht="21.75" customHeight="1">
      <c r="A2" s="99"/>
      <c r="B2" s="99"/>
    </row>
    <row r="3" spans="1:4" ht="87" customHeight="1">
      <c r="A3" s="515" t="s">
        <v>168</v>
      </c>
      <c r="B3" s="516"/>
      <c r="C3" s="515" t="s">
        <v>169</v>
      </c>
      <c r="D3" s="516"/>
    </row>
    <row r="4" spans="1:4" ht="48">
      <c r="A4" s="517" t="s">
        <v>66</v>
      </c>
      <c r="B4" s="52" t="s">
        <v>245</v>
      </c>
      <c r="C4" s="49">
        <v>33</v>
      </c>
      <c r="D4" s="54" t="s">
        <v>67</v>
      </c>
    </row>
    <row r="5" spans="1:4" ht="24">
      <c r="A5" s="518"/>
      <c r="B5" s="52" t="s">
        <v>87</v>
      </c>
      <c r="C5" s="49">
        <v>33</v>
      </c>
      <c r="D5" s="54" t="s">
        <v>67</v>
      </c>
    </row>
    <row r="6" spans="1:4" ht="24">
      <c r="A6" s="518"/>
      <c r="B6" s="50" t="s">
        <v>88</v>
      </c>
      <c r="C6" s="49">
        <v>33</v>
      </c>
      <c r="D6" s="54" t="s">
        <v>67</v>
      </c>
    </row>
    <row r="7" spans="1:4" ht="24">
      <c r="A7" s="518"/>
      <c r="B7" s="50" t="s">
        <v>89</v>
      </c>
      <c r="C7" s="49">
        <v>33</v>
      </c>
      <c r="D7" s="54" t="s">
        <v>67</v>
      </c>
    </row>
    <row r="8" spans="1:4" ht="24">
      <c r="A8" s="518"/>
      <c r="B8" s="50" t="s">
        <v>179</v>
      </c>
      <c r="C8" s="49">
        <v>33</v>
      </c>
      <c r="D8" s="54" t="s">
        <v>67</v>
      </c>
    </row>
    <row r="9" spans="1:4" ht="48">
      <c r="A9" s="518"/>
      <c r="B9" s="53" t="s">
        <v>246</v>
      </c>
      <c r="C9" s="49">
        <v>74</v>
      </c>
      <c r="D9" s="54" t="s">
        <v>67</v>
      </c>
    </row>
    <row r="10" spans="1:4" ht="24">
      <c r="A10" s="518"/>
      <c r="B10" s="52" t="s">
        <v>77</v>
      </c>
      <c r="C10" s="49">
        <v>74</v>
      </c>
      <c r="D10" s="54" t="s">
        <v>67</v>
      </c>
    </row>
    <row r="11" spans="1:4" ht="24">
      <c r="A11" s="518"/>
      <c r="B11" s="50" t="s">
        <v>78</v>
      </c>
      <c r="C11" s="49">
        <v>74</v>
      </c>
      <c r="D11" s="54" t="s">
        <v>67</v>
      </c>
    </row>
    <row r="12" spans="1:4" ht="24">
      <c r="A12" s="518"/>
      <c r="B12" s="50" t="s">
        <v>79</v>
      </c>
      <c r="C12" s="49">
        <v>74</v>
      </c>
      <c r="D12" s="54" t="s">
        <v>67</v>
      </c>
    </row>
    <row r="13" spans="1:4" ht="24">
      <c r="A13" s="518"/>
      <c r="B13" s="50" t="s">
        <v>180</v>
      </c>
      <c r="C13" s="49">
        <v>74</v>
      </c>
      <c r="D13" s="54" t="s">
        <v>67</v>
      </c>
    </row>
    <row r="14" spans="1:4" ht="48">
      <c r="A14" s="518"/>
      <c r="B14" s="50" t="s">
        <v>247</v>
      </c>
      <c r="C14" s="49">
        <v>115</v>
      </c>
      <c r="D14" s="54" t="s">
        <v>67</v>
      </c>
    </row>
    <row r="15" spans="1:4" ht="24">
      <c r="A15" s="518"/>
      <c r="B15" s="52" t="s">
        <v>136</v>
      </c>
      <c r="C15" s="49">
        <v>115</v>
      </c>
      <c r="D15" s="54" t="s">
        <v>67</v>
      </c>
    </row>
    <row r="16" spans="1:4" ht="24">
      <c r="A16" s="518"/>
      <c r="B16" s="50" t="s">
        <v>137</v>
      </c>
      <c r="C16" s="49">
        <v>115</v>
      </c>
      <c r="D16" s="54" t="s">
        <v>67</v>
      </c>
    </row>
    <row r="17" spans="1:4" ht="24">
      <c r="A17" s="518"/>
      <c r="B17" s="50" t="s">
        <v>138</v>
      </c>
      <c r="C17" s="49">
        <v>115</v>
      </c>
      <c r="D17" s="54" t="s">
        <v>67</v>
      </c>
    </row>
    <row r="18" spans="1:4" ht="24">
      <c r="A18" s="519"/>
      <c r="B18" s="50" t="s">
        <v>181</v>
      </c>
      <c r="C18" s="49">
        <v>115</v>
      </c>
      <c r="D18" s="54" t="s">
        <v>67</v>
      </c>
    </row>
    <row r="19" spans="1:4" ht="24">
      <c r="A19" s="517" t="s">
        <v>68</v>
      </c>
      <c r="B19" s="44" t="s">
        <v>76</v>
      </c>
      <c r="C19" s="49">
        <v>28</v>
      </c>
      <c r="D19" s="43" t="s">
        <v>67</v>
      </c>
    </row>
    <row r="20" spans="1:4" ht="24">
      <c r="A20" s="518"/>
      <c r="B20" s="44" t="s">
        <v>150</v>
      </c>
      <c r="C20" s="49">
        <v>28</v>
      </c>
      <c r="D20" s="43" t="s">
        <v>67</v>
      </c>
    </row>
    <row r="21" spans="1:4" ht="24">
      <c r="A21" s="518"/>
      <c r="B21" s="48" t="s">
        <v>80</v>
      </c>
      <c r="C21" s="49">
        <v>28</v>
      </c>
      <c r="D21" s="43" t="s">
        <v>67</v>
      </c>
    </row>
    <row r="22" spans="1:4" ht="24">
      <c r="A22" s="519"/>
      <c r="B22" s="48" t="s">
        <v>81</v>
      </c>
      <c r="C22" s="49">
        <v>28</v>
      </c>
      <c r="D22" s="43" t="s">
        <v>67</v>
      </c>
    </row>
    <row r="23" spans="1:4" ht="24">
      <c r="A23" s="517" t="s">
        <v>69</v>
      </c>
      <c r="B23" s="51" t="s">
        <v>74</v>
      </c>
      <c r="C23" s="49">
        <v>15</v>
      </c>
      <c r="D23" s="43" t="s">
        <v>70</v>
      </c>
    </row>
    <row r="24" spans="1:4" ht="24">
      <c r="A24" s="518"/>
      <c r="B24" s="52" t="s">
        <v>82</v>
      </c>
      <c r="C24" s="49">
        <v>15</v>
      </c>
      <c r="D24" s="43" t="s">
        <v>70</v>
      </c>
    </row>
    <row r="25" spans="1:4" ht="24">
      <c r="A25" s="518"/>
      <c r="B25" s="52" t="s">
        <v>122</v>
      </c>
      <c r="C25" s="49">
        <v>15</v>
      </c>
      <c r="D25" s="43" t="s">
        <v>70</v>
      </c>
    </row>
    <row r="26" spans="1:4" ht="24">
      <c r="A26" s="518"/>
      <c r="B26" s="52" t="s">
        <v>83</v>
      </c>
      <c r="C26" s="49">
        <v>15</v>
      </c>
      <c r="D26" s="43" t="s">
        <v>70</v>
      </c>
    </row>
    <row r="27" spans="1:4" ht="24">
      <c r="A27" s="518"/>
      <c r="B27" s="52" t="s">
        <v>84</v>
      </c>
      <c r="C27" s="49">
        <v>15</v>
      </c>
      <c r="D27" s="43" t="s">
        <v>70</v>
      </c>
    </row>
    <row r="28" spans="1:4" ht="24">
      <c r="A28" s="518"/>
      <c r="B28" s="52" t="s">
        <v>73</v>
      </c>
      <c r="C28" s="49">
        <v>15</v>
      </c>
      <c r="D28" s="43" t="s">
        <v>70</v>
      </c>
    </row>
    <row r="29" spans="1:4" ht="24">
      <c r="A29" s="519"/>
      <c r="B29" s="52" t="s">
        <v>123</v>
      </c>
      <c r="C29" s="49">
        <v>15</v>
      </c>
      <c r="D29" s="43" t="s">
        <v>70</v>
      </c>
    </row>
    <row r="30" spans="1:4" ht="24">
      <c r="A30" s="517" t="s">
        <v>71</v>
      </c>
      <c r="B30" s="51" t="s">
        <v>85</v>
      </c>
      <c r="C30" s="49">
        <v>8</v>
      </c>
      <c r="D30" s="45" t="s">
        <v>70</v>
      </c>
    </row>
    <row r="31" spans="1:4" ht="24">
      <c r="A31" s="518"/>
      <c r="B31" s="52" t="s">
        <v>72</v>
      </c>
      <c r="C31" s="49">
        <v>8</v>
      </c>
      <c r="D31" s="45" t="s">
        <v>70</v>
      </c>
    </row>
    <row r="32" spans="1:4" ht="24">
      <c r="A32" s="518"/>
      <c r="B32" s="52" t="s">
        <v>86</v>
      </c>
      <c r="C32" s="49">
        <v>8</v>
      </c>
      <c r="D32" s="45" t="s">
        <v>70</v>
      </c>
    </row>
    <row r="33" spans="1:4" ht="24">
      <c r="A33" s="518"/>
      <c r="B33" s="52" t="s">
        <v>133</v>
      </c>
      <c r="C33" s="49">
        <v>8</v>
      </c>
      <c r="D33" s="45" t="s">
        <v>70</v>
      </c>
    </row>
    <row r="34" spans="1:4" ht="24">
      <c r="A34" s="518"/>
      <c r="B34" s="52" t="s">
        <v>115</v>
      </c>
      <c r="C34" s="49">
        <v>8</v>
      </c>
      <c r="D34" s="45" t="s">
        <v>70</v>
      </c>
    </row>
    <row r="35" spans="1:4" ht="24">
      <c r="A35" s="518"/>
      <c r="B35" s="52" t="s">
        <v>116</v>
      </c>
      <c r="C35" s="49">
        <v>8</v>
      </c>
      <c r="D35" s="45" t="s">
        <v>70</v>
      </c>
    </row>
    <row r="36" spans="1:4" ht="24">
      <c r="A36" s="518"/>
      <c r="B36" s="52" t="s">
        <v>117</v>
      </c>
      <c r="C36" s="49">
        <v>8</v>
      </c>
      <c r="D36" s="45" t="s">
        <v>70</v>
      </c>
    </row>
    <row r="37" spans="1:4" ht="24">
      <c r="A37" s="519"/>
      <c r="B37" s="52" t="s">
        <v>118</v>
      </c>
      <c r="C37" s="49">
        <v>8</v>
      </c>
      <c r="D37" s="45" t="s">
        <v>70</v>
      </c>
    </row>
    <row r="38" spans="1:4" ht="24">
      <c r="A38" s="517" t="s">
        <v>124</v>
      </c>
      <c r="B38" s="52" t="s">
        <v>134</v>
      </c>
      <c r="C38" s="49">
        <v>130</v>
      </c>
      <c r="D38" s="45" t="s">
        <v>70</v>
      </c>
    </row>
    <row r="39" spans="1:4" ht="24">
      <c r="A39" s="518"/>
      <c r="B39" s="52" t="s">
        <v>135</v>
      </c>
      <c r="C39" s="49">
        <v>180</v>
      </c>
      <c r="D39" s="45" t="s">
        <v>70</v>
      </c>
    </row>
    <row r="40" spans="1:4" ht="24">
      <c r="A40" s="518"/>
      <c r="B40" s="52" t="s">
        <v>155</v>
      </c>
      <c r="C40" s="49">
        <v>230</v>
      </c>
      <c r="D40" s="45" t="s">
        <v>70</v>
      </c>
    </row>
    <row r="41" spans="1:4" ht="24">
      <c r="A41" s="518"/>
      <c r="B41" s="52" t="s">
        <v>156</v>
      </c>
      <c r="C41" s="49">
        <v>280</v>
      </c>
      <c r="D41" s="45" t="s">
        <v>70</v>
      </c>
    </row>
    <row r="42" spans="1:4" ht="24">
      <c r="A42" s="518"/>
      <c r="B42" s="52" t="s">
        <v>157</v>
      </c>
      <c r="C42" s="49">
        <v>330</v>
      </c>
      <c r="D42" s="45" t="s">
        <v>70</v>
      </c>
    </row>
    <row r="43" spans="1:4" ht="24">
      <c r="A43" s="518"/>
      <c r="B43" s="52" t="s">
        <v>158</v>
      </c>
      <c r="C43" s="49">
        <v>380</v>
      </c>
      <c r="D43" s="45" t="s">
        <v>70</v>
      </c>
    </row>
    <row r="44" spans="1:4" ht="24">
      <c r="A44" s="518"/>
      <c r="B44" s="52" t="s">
        <v>159</v>
      </c>
      <c r="C44" s="49">
        <v>430</v>
      </c>
      <c r="D44" s="45" t="s">
        <v>70</v>
      </c>
    </row>
    <row r="45" spans="1:4" ht="24">
      <c r="A45" s="518"/>
      <c r="B45" s="52" t="s">
        <v>98</v>
      </c>
      <c r="C45" s="49">
        <v>80</v>
      </c>
      <c r="D45" s="45" t="s">
        <v>70</v>
      </c>
    </row>
    <row r="46" spans="1:4" ht="24">
      <c r="A46" s="518"/>
      <c r="B46" s="52" t="s">
        <v>100</v>
      </c>
      <c r="C46" s="49">
        <v>20</v>
      </c>
      <c r="D46" s="45" t="s">
        <v>70</v>
      </c>
    </row>
    <row r="47" spans="1:4" ht="24">
      <c r="A47" s="518"/>
      <c r="B47" s="52" t="s">
        <v>120</v>
      </c>
      <c r="C47" s="49">
        <v>20</v>
      </c>
      <c r="D47" s="45" t="s">
        <v>70</v>
      </c>
    </row>
    <row r="48" spans="1:4" ht="24">
      <c r="A48" s="518"/>
      <c r="B48" s="52" t="s">
        <v>102</v>
      </c>
      <c r="C48" s="49">
        <v>5</v>
      </c>
      <c r="D48" s="45" t="s">
        <v>70</v>
      </c>
    </row>
    <row r="49" spans="1:6" ht="24">
      <c r="A49" s="518"/>
      <c r="B49" s="52" t="s">
        <v>160</v>
      </c>
      <c r="C49" s="49">
        <v>3</v>
      </c>
      <c r="D49" s="45" t="s">
        <v>70</v>
      </c>
    </row>
    <row r="50" spans="1:6" ht="24">
      <c r="A50" s="518"/>
      <c r="B50" s="52" t="s">
        <v>121</v>
      </c>
      <c r="C50" s="49">
        <v>3</v>
      </c>
      <c r="D50" s="45" t="s">
        <v>70</v>
      </c>
    </row>
    <row r="51" spans="1:6" ht="24">
      <c r="A51" s="518"/>
      <c r="B51" s="52" t="s">
        <v>105</v>
      </c>
      <c r="C51" s="49">
        <v>3</v>
      </c>
      <c r="D51" s="45" t="s">
        <v>70</v>
      </c>
    </row>
    <row r="52" spans="1:6" ht="24">
      <c r="A52" s="519"/>
      <c r="B52" s="52" t="s">
        <v>110</v>
      </c>
      <c r="C52" s="49">
        <v>5</v>
      </c>
      <c r="D52" s="45" t="s">
        <v>70</v>
      </c>
    </row>
    <row r="53" spans="1:6" ht="24">
      <c r="A53" s="514" t="s">
        <v>238</v>
      </c>
      <c r="B53" s="52" t="s">
        <v>241</v>
      </c>
      <c r="C53" s="49">
        <v>65</v>
      </c>
      <c r="D53" s="54" t="s">
        <v>239</v>
      </c>
    </row>
    <row r="54" spans="1:6" ht="24">
      <c r="A54" s="514"/>
      <c r="B54" s="52" t="s">
        <v>240</v>
      </c>
      <c r="C54" s="49">
        <v>5</v>
      </c>
      <c r="D54" s="54" t="s">
        <v>239</v>
      </c>
    </row>
    <row r="55" spans="1:6" ht="24">
      <c r="A55" s="514"/>
      <c r="B55" s="52" t="s">
        <v>242</v>
      </c>
      <c r="C55" s="49">
        <v>3</v>
      </c>
      <c r="D55" s="54" t="s">
        <v>239</v>
      </c>
    </row>
    <row r="56" spans="1:6" ht="24">
      <c r="A56" s="514"/>
      <c r="B56" s="52" t="s">
        <v>243</v>
      </c>
      <c r="C56" s="189">
        <v>1.5</v>
      </c>
      <c r="D56" s="54" t="s">
        <v>239</v>
      </c>
    </row>
    <row r="57" spans="1:6" ht="18" customHeight="1">
      <c r="A57" s="46"/>
      <c r="B57" s="46"/>
      <c r="C57" s="47"/>
      <c r="D57" s="47"/>
    </row>
    <row r="58" spans="1:6" s="100" customFormat="1" ht="22.5" customHeight="1">
      <c r="A58" s="101" t="s">
        <v>170</v>
      </c>
      <c r="B58" s="101"/>
      <c r="C58" s="102"/>
      <c r="D58" s="102"/>
      <c r="E58" s="103"/>
      <c r="F58" s="103"/>
    </row>
    <row r="59" spans="1:6" s="107" customFormat="1" ht="22.5" customHeight="1">
      <c r="A59" s="101" t="s">
        <v>171</v>
      </c>
      <c r="B59" s="101"/>
      <c r="C59" s="104"/>
      <c r="D59" s="105"/>
      <c r="E59" s="106"/>
      <c r="F59" s="106"/>
    </row>
    <row r="60" spans="1:6" s="107" customFormat="1" ht="22.5" customHeight="1">
      <c r="A60" s="108" t="s">
        <v>172</v>
      </c>
      <c r="B60" s="108"/>
      <c r="C60" s="104"/>
      <c r="D60" s="105"/>
      <c r="E60" s="106"/>
      <c r="F60" s="106"/>
    </row>
    <row r="61" spans="1:6" s="107" customFormat="1" ht="22.5" customHeight="1">
      <c r="A61" s="101" t="s">
        <v>173</v>
      </c>
      <c r="B61" s="101"/>
      <c r="C61" s="104"/>
      <c r="D61" s="105"/>
      <c r="E61" s="106"/>
      <c r="F61" s="106"/>
    </row>
    <row r="62" spans="1:6" s="107" customFormat="1" ht="22.5" customHeight="1">
      <c r="A62" s="108" t="s">
        <v>174</v>
      </c>
      <c r="B62" s="108"/>
      <c r="C62" s="104"/>
      <c r="D62" s="105"/>
      <c r="E62" s="106"/>
      <c r="F62" s="106"/>
    </row>
    <row r="63" spans="1:6" s="107" customFormat="1" ht="22.5" customHeight="1">
      <c r="A63" s="101" t="s">
        <v>175</v>
      </c>
      <c r="B63" s="101"/>
      <c r="C63" s="104"/>
      <c r="D63" s="105"/>
      <c r="E63" s="106"/>
      <c r="F63" s="106"/>
    </row>
    <row r="64" spans="1:6" s="107" customFormat="1" ht="22.5" customHeight="1">
      <c r="A64" s="99" t="s">
        <v>176</v>
      </c>
      <c r="B64" s="99"/>
    </row>
    <row r="65" spans="1:6" s="107" customFormat="1" ht="22.5" customHeight="1">
      <c r="A65" s="101" t="s">
        <v>248</v>
      </c>
      <c r="B65" s="101"/>
      <c r="C65" s="109"/>
      <c r="D65" s="104"/>
      <c r="E65" s="109"/>
      <c r="F65" s="109"/>
    </row>
    <row r="66" spans="1:6" s="107" customFormat="1" ht="22.5" customHeight="1">
      <c r="A66" s="101" t="s">
        <v>183</v>
      </c>
      <c r="B66" s="101"/>
      <c r="C66" s="109"/>
      <c r="D66" s="104"/>
      <c r="E66" s="109"/>
      <c r="F66" s="109"/>
    </row>
    <row r="67" spans="1:6" s="107" customFormat="1" ht="22.5" customHeight="1">
      <c r="A67" s="99" t="s">
        <v>177</v>
      </c>
      <c r="B67" s="99"/>
      <c r="C67" s="109"/>
      <c r="D67" s="104"/>
      <c r="E67" s="109"/>
      <c r="F67" s="109"/>
    </row>
    <row r="68" spans="1:6" s="100" customFormat="1" ht="22.5" customHeight="1">
      <c r="A68" s="99" t="s">
        <v>178</v>
      </c>
      <c r="B68" s="99"/>
      <c r="C68" s="109"/>
      <c r="D68" s="104"/>
      <c r="E68" s="109"/>
      <c r="F68" s="109"/>
    </row>
  </sheetData>
  <mergeCells count="8">
    <mergeCell ref="A53:A56"/>
    <mergeCell ref="A3:B3"/>
    <mergeCell ref="C3:D3"/>
    <mergeCell ref="A38:A52"/>
    <mergeCell ref="A23:A29"/>
    <mergeCell ref="A19:A22"/>
    <mergeCell ref="A4:A18"/>
    <mergeCell ref="A30:A37"/>
  </mergeCells>
  <phoneticPr fontId="5"/>
  <printOptions horizontalCentered="1"/>
  <pageMargins left="0.39370078740157483" right="0.39370078740157483" top="0.39370078740157483" bottom="0.39370078740157483" header="0.19685039370078741"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様式第１号</vt:lpstr>
      <vt:lpstr>(別紙1)高齢</vt:lpstr>
      <vt:lpstr>（別紙2）医療機関・薬局</vt:lpstr>
      <vt:lpstr>(別紙3)障がい</vt:lpstr>
      <vt:lpstr>(別紙4)国保 </vt:lpstr>
      <vt:lpstr>別表</vt:lpstr>
      <vt:lpstr>'(別紙1)高齢'!Print_Area</vt:lpstr>
      <vt:lpstr>'（別紙2）医療機関・薬局'!Print_Area</vt:lpstr>
      <vt:lpstr>'(別紙3)障がい'!Print_Area</vt:lpstr>
      <vt:lpstr>'(別紙4)国保 '!Print_Area</vt:lpstr>
      <vt:lpstr>別表!Print_Area</vt:lpstr>
      <vt:lpstr>様式第１号!Print_Area</vt:lpstr>
      <vt:lpstr>'(別紙1)高齢'!Print_Titles</vt:lpstr>
      <vt:lpstr>'（別紙2）医療機関・薬局'!Print_Titles</vt:lpstr>
      <vt:lpstr>'(別紙3)障がい'!Print_Titles</vt:lpstr>
      <vt:lpstr>'(別紙4)国保 '!Print_Titles</vt:lpstr>
      <vt:lpstr>様式第１号!Print_Titles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Watanabe Tatsuya</cp:lastModifiedBy>
  <cp:lastPrinted>2024-01-19T04:35:39Z</cp:lastPrinted>
  <dcterms:created xsi:type="dcterms:W3CDTF">2018-06-19T01:27:02Z</dcterms:created>
  <dcterms:modified xsi:type="dcterms:W3CDTF">2024-01-26T00:54:28Z</dcterms:modified>
</cp:coreProperties>
</file>