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workbookProtection workbookPassword="8C6B" lockStructure="1"/>
  <bookViews>
    <workbookView xWindow="-120" yWindow="-120" windowWidth="29040" windowHeight="15840"/>
  </bookViews>
  <sheets>
    <sheet name="応募用紙" sheetId="8" r:id="rId1"/>
  </sheets>
  <definedNames>
    <definedName name="_xlnm.Print_Area" localSheetId="0">応募用紙!$B$1:$BC$101</definedName>
    <definedName name="数量101">応募用紙!$AU$3</definedName>
    <definedName name="数量102">応募用紙!$AX$3</definedName>
    <definedName name="数量103">応募用紙!$BA$3</definedName>
    <definedName name="数量104">応募用紙!$H$18</definedName>
    <definedName name="数量105">応募用紙!$S$18</definedName>
    <definedName name="数量106">応募用紙!$Z$18</definedName>
    <definedName name="数量107">応募用紙!$AL$18</definedName>
    <definedName name="数量108">応募用紙!$AW$18</definedName>
    <definedName name="数量109">応募用紙!$U$19</definedName>
    <definedName name="数量110">応募用紙!$AE$19</definedName>
    <definedName name="数量111">応募用紙!$AN$19</definedName>
    <definedName name="数量112">応募用紙!$H$27</definedName>
    <definedName name="数量113">応募用紙!$L$35</definedName>
    <definedName name="数量114">応募用紙!$S$35</definedName>
    <definedName name="数量115">応募用紙!$AA$35</definedName>
    <definedName name="数量116">応募用紙!$AH$35</definedName>
    <definedName name="数量117">応募用紙!$AT$35</definedName>
    <definedName name="数量118">応募用紙!$O$36</definedName>
    <definedName name="数量119">応募用紙!$Y$36</definedName>
    <definedName name="数量120">応募用紙!$AI$36</definedName>
    <definedName name="数量121">応募用紙!$AQ$36</definedName>
    <definedName name="数量122">応募用紙!$S$37</definedName>
    <definedName name="数量123">応募用紙!$AK$37</definedName>
    <definedName name="数量124">応募用紙!$AR$37</definedName>
    <definedName name="数量125">応募用紙!$AY$37</definedName>
    <definedName name="数量126">応募用紙!$AT$31</definedName>
    <definedName name="数量127">応募用紙!#REF!</definedName>
    <definedName name="文字101">応募用紙!$AL$4</definedName>
    <definedName name="文字102">応募用紙!$AV$4</definedName>
    <definedName name="文字103">応募用紙!$H$7</definedName>
    <definedName name="文字104">応募用紙!$AG$7</definedName>
    <definedName name="文字105">応募用紙!$H$9</definedName>
    <definedName name="文字106">応募用紙!$AD$9</definedName>
    <definedName name="文字107">応募用紙!$AA$10</definedName>
    <definedName name="文字108">応募用紙!$AP$9</definedName>
    <definedName name="文字109">応募用紙!$AP$10</definedName>
    <definedName name="文字110">応募用紙!$I$11</definedName>
    <definedName name="文字111">応募用紙!$P$11</definedName>
    <definedName name="文字112">応募用紙!$J$12</definedName>
    <definedName name="文字113">応募用紙!$AN$12</definedName>
    <definedName name="文字114">応募用紙!$H$14</definedName>
    <definedName name="文字115">応募用紙!$AJ$14</definedName>
    <definedName name="文字116">応募用紙!$AG$15</definedName>
    <definedName name="文字117">応募用紙!$K$16</definedName>
    <definedName name="文字118">応募用紙!$H$17</definedName>
    <definedName name="文字119">応募用紙!$AD$16</definedName>
    <definedName name="文字120">応募用紙!$AA$17</definedName>
    <definedName name="文字121">応募用紙!$AP$16</definedName>
    <definedName name="文字122">応募用紙!$AP$17</definedName>
    <definedName name="文字123">応募用紙!$I$20</definedName>
    <definedName name="文字124">応募用紙!$P$20</definedName>
    <definedName name="文字125">応募用紙!$J$21</definedName>
    <definedName name="文字126">応募用紙!$AN$21</definedName>
    <definedName name="文字127">応募用紙!$H$51</definedName>
    <definedName name="文字128">応募用紙!$V$51</definedName>
    <definedName name="文字129">応募用紙!$AI$51</definedName>
    <definedName name="文字130">応募用紙!$H$52</definedName>
    <definedName name="文字131">応募用紙!$V$52</definedName>
    <definedName name="文字132">応募用紙!$AI$52</definedName>
    <definedName name="文字133">応募用紙!$AR$52</definedName>
    <definedName name="文字134">応募用紙!$H$22</definedName>
    <definedName name="文字135">応募用紙!$H$24</definedName>
    <definedName name="文字136">応募用紙!$AK$26</definedName>
    <definedName name="文字137">応募用紙!$M$37</definedName>
    <definedName name="文字138">応募用紙!$H$28</definedName>
    <definedName name="文字139">応募用紙!$M$31</definedName>
    <definedName name="文字140">応募用紙!$H$40</definedName>
    <definedName name="文字141">応募用紙!$K$42</definedName>
    <definedName name="文字142">応募用紙!$K$44</definedName>
    <definedName name="文字143">応募用紙!$H$46</definedName>
    <definedName name="文字144">応募用紙!#REF!</definedName>
    <definedName name="文字145">応募用紙!$P$48</definedName>
    <definedName name="文字146">応募用紙!$B$70</definedName>
    <definedName name="文字147">応募用紙!$B$61</definedName>
    <definedName name="文字148">応募用紙!$B$65</definedName>
    <definedName name="文字149">応募用紙!$B$75</definedName>
    <definedName name="文字150">応募用紙!$B$79</definedName>
    <definedName name="文字151">応募用紙!$B$83</definedName>
    <definedName name="文字152">応募用紙!#REF!</definedName>
    <definedName name="文字153">応募用紙!#REF!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W34" i="8" l="1"/>
  <c r="BU34" i="8"/>
  <c r="BR34" i="8"/>
  <c r="BW33" i="8"/>
  <c r="BU33" i="8"/>
  <c r="BR33" i="8"/>
  <c r="BW41" i="8" l="1"/>
  <c r="BU41" i="8"/>
  <c r="BR41" i="8"/>
  <c r="BW40" i="8"/>
  <c r="BU40" i="8"/>
  <c r="BR40" i="8"/>
  <c r="BR101" i="8"/>
  <c r="BR100" i="8"/>
  <c r="BR99" i="8"/>
  <c r="BU92" i="8" l="1"/>
  <c r="BR92" i="8"/>
  <c r="BI32" i="8" l="1"/>
  <c r="BK32" i="8" s="1"/>
  <c r="BI31" i="8"/>
  <c r="BK31" i="8" s="1"/>
  <c r="BI30" i="8"/>
  <c r="BK30" i="8" s="1"/>
  <c r="BI29" i="8"/>
  <c r="BK29" i="8" s="1"/>
  <c r="BI28" i="8"/>
  <c r="BK28" i="8" s="1"/>
  <c r="BI37" i="8"/>
  <c r="BK37" i="8" s="1"/>
  <c r="BI36" i="8"/>
  <c r="BK36" i="8" s="1"/>
  <c r="BI35" i="8"/>
  <c r="BK35" i="8" s="1"/>
  <c r="BI27" i="8"/>
  <c r="BK27" i="8" s="1"/>
  <c r="BI26" i="8"/>
  <c r="BK26" i="8" s="1"/>
  <c r="BI25" i="8"/>
  <c r="BK25" i="8" s="1"/>
  <c r="BI24" i="8"/>
  <c r="BK24" i="8" s="1"/>
  <c r="BI23" i="8"/>
  <c r="BK23" i="8" s="1"/>
  <c r="BI22" i="8"/>
  <c r="BK22" i="8" s="1"/>
  <c r="BI52" i="8"/>
  <c r="BK52" i="8" s="1"/>
  <c r="BI51" i="8"/>
  <c r="BK51" i="8" s="1"/>
  <c r="BI50" i="8"/>
  <c r="BK50" i="8" s="1"/>
  <c r="BI21" i="8"/>
  <c r="BK21" i="8" s="1"/>
  <c r="BI20" i="8"/>
  <c r="BK20" i="8" s="1"/>
  <c r="BI19" i="8"/>
  <c r="BK19" i="8" s="1"/>
  <c r="BI18" i="8"/>
  <c r="BK18" i="8" s="1"/>
  <c r="BI17" i="8"/>
  <c r="BK17" i="8" s="1"/>
  <c r="BI16" i="8"/>
  <c r="BK16" i="8" s="1"/>
  <c r="BI15" i="8"/>
  <c r="BK15" i="8" s="1"/>
  <c r="BI14" i="8"/>
  <c r="BK14" i="8" s="1"/>
  <c r="BI13" i="8"/>
  <c r="BK13" i="8" s="1"/>
  <c r="BI12" i="8"/>
  <c r="BK12" i="8" s="1"/>
  <c r="BI11" i="8"/>
  <c r="BK11" i="8" s="1"/>
  <c r="BI10" i="8"/>
  <c r="BK10" i="8" s="1"/>
  <c r="BI9" i="8"/>
  <c r="BK9" i="8" s="1"/>
  <c r="BI8" i="8"/>
  <c r="BK8" i="8" s="1"/>
  <c r="BI7" i="8"/>
  <c r="BK7" i="8" s="1"/>
  <c r="BI6" i="8"/>
  <c r="BK6" i="8" s="1"/>
  <c r="BI5" i="8"/>
  <c r="BK5" i="8" s="1"/>
  <c r="BI4" i="8"/>
  <c r="BK4" i="8" s="1"/>
  <c r="BI3" i="8"/>
  <c r="BK3" i="8" s="1"/>
  <c r="BI2" i="8"/>
  <c r="BK2" i="8" s="1"/>
  <c r="BN2" i="8"/>
  <c r="BO2" i="8"/>
  <c r="BO11" i="8"/>
  <c r="BN6" i="8"/>
  <c r="BN5" i="8"/>
  <c r="BN4" i="8"/>
  <c r="BN3" i="8"/>
  <c r="BO3" i="8"/>
  <c r="BO4" i="8"/>
  <c r="BO5" i="8"/>
  <c r="BO6" i="8"/>
  <c r="BN7" i="8"/>
  <c r="BO7" i="8"/>
  <c r="BN8" i="8"/>
  <c r="BO8" i="8"/>
  <c r="BN9" i="8"/>
  <c r="BO9" i="8"/>
  <c r="BN10" i="8"/>
  <c r="BO10" i="8"/>
  <c r="BN11" i="8"/>
  <c r="BN12" i="8"/>
  <c r="BO12" i="8"/>
  <c r="BN13" i="8"/>
  <c r="BO13" i="8"/>
  <c r="BN14" i="8"/>
  <c r="BO14" i="8"/>
  <c r="BN15" i="8"/>
  <c r="BO15" i="8"/>
  <c r="BN16" i="8"/>
  <c r="BO16" i="8"/>
  <c r="BN17" i="8"/>
  <c r="BO17" i="8"/>
  <c r="BN18" i="8"/>
  <c r="BO18" i="8"/>
  <c r="BN19" i="8"/>
  <c r="BO19" i="8"/>
  <c r="BN20" i="8"/>
  <c r="BO20" i="8"/>
  <c r="BN21" i="8"/>
  <c r="BO21" i="8"/>
  <c r="BN50" i="8"/>
  <c r="BO50" i="8"/>
  <c r="BN51" i="8"/>
  <c r="BO51" i="8"/>
  <c r="BN52" i="8"/>
  <c r="BO52" i="8"/>
  <c r="BN22" i="8"/>
  <c r="BO22" i="8"/>
  <c r="BN23" i="8"/>
  <c r="BO23" i="8"/>
  <c r="BN24" i="8"/>
  <c r="BO24" i="8"/>
  <c r="BN25" i="8"/>
  <c r="BO25" i="8"/>
  <c r="BN26" i="8"/>
  <c r="BO26" i="8"/>
  <c r="BN27" i="8"/>
  <c r="BO27" i="8"/>
  <c r="BN35" i="8"/>
  <c r="BO35" i="8"/>
  <c r="BN36" i="8"/>
  <c r="BO36" i="8"/>
  <c r="BN37" i="8"/>
  <c r="BO37" i="8"/>
  <c r="BN28" i="8"/>
  <c r="BO28" i="8"/>
  <c r="BN29" i="8"/>
  <c r="BO29" i="8"/>
  <c r="BN30" i="8"/>
  <c r="BO30" i="8"/>
  <c r="BJ31" i="8"/>
  <c r="BN31" i="8"/>
  <c r="BO31" i="8"/>
  <c r="BN32" i="8"/>
  <c r="BO32" i="8"/>
  <c r="BW78" i="8"/>
  <c r="BW20" i="8"/>
  <c r="BW19" i="8"/>
  <c r="BW18" i="8"/>
  <c r="BW24" i="8"/>
  <c r="BU15" i="8"/>
  <c r="BU9" i="8"/>
  <c r="BU22" i="8"/>
  <c r="BU25" i="8"/>
  <c r="BU52" i="8"/>
  <c r="BU19" i="8"/>
  <c r="BU8" i="8"/>
  <c r="BU13" i="8"/>
  <c r="BU26" i="8"/>
  <c r="BU51" i="8"/>
  <c r="BU37" i="8"/>
  <c r="BU42" i="8"/>
  <c r="BU20" i="8"/>
  <c r="BU36" i="8"/>
  <c r="BU18" i="8"/>
  <c r="BU17" i="8"/>
  <c r="BR98" i="8"/>
  <c r="BR97" i="8"/>
  <c r="BR96" i="8"/>
  <c r="BR95" i="8"/>
  <c r="BR94" i="8"/>
  <c r="BU93" i="8"/>
  <c r="BR93" i="8"/>
  <c r="BU91" i="8"/>
  <c r="BR91" i="8"/>
  <c r="BU90" i="8"/>
  <c r="BR90" i="8"/>
  <c r="BU89" i="8"/>
  <c r="BR89" i="8"/>
  <c r="BU88" i="8"/>
  <c r="BR88" i="8"/>
  <c r="BU87" i="8"/>
  <c r="BR87" i="8"/>
  <c r="BU86" i="8"/>
  <c r="BR86" i="8"/>
  <c r="BU85" i="8"/>
  <c r="BR85" i="8"/>
  <c r="BU84" i="8"/>
  <c r="BR84" i="8"/>
  <c r="BU83" i="8"/>
  <c r="BR83" i="8"/>
  <c r="BU82" i="8"/>
  <c r="BR82" i="8"/>
  <c r="BU81" i="8"/>
  <c r="BR81" i="8"/>
  <c r="BW80" i="8"/>
  <c r="BU80" i="8"/>
  <c r="BR80" i="8"/>
  <c r="BW79" i="8"/>
  <c r="BU79" i="8"/>
  <c r="BR79" i="8"/>
  <c r="BU78" i="8"/>
  <c r="BR78" i="8"/>
  <c r="BW77" i="8"/>
  <c r="BU77" i="8"/>
  <c r="BR77" i="8"/>
  <c r="BW76" i="8"/>
  <c r="BU76" i="8"/>
  <c r="BR76" i="8"/>
  <c r="BW75" i="8"/>
  <c r="BU75" i="8"/>
  <c r="BR75" i="8"/>
  <c r="BW74" i="8"/>
  <c r="BU74" i="8"/>
  <c r="BR74" i="8"/>
  <c r="BW73" i="8"/>
  <c r="BU73" i="8"/>
  <c r="BR73" i="8"/>
  <c r="BW67" i="8"/>
  <c r="BU67" i="8"/>
  <c r="BR67" i="8"/>
  <c r="BW66" i="8"/>
  <c r="BU66" i="8"/>
  <c r="BR66" i="8"/>
  <c r="BW65" i="8"/>
  <c r="BU65" i="8"/>
  <c r="BR65" i="8"/>
  <c r="BW64" i="8"/>
  <c r="BU64" i="8"/>
  <c r="BR64" i="8"/>
  <c r="BW63" i="8"/>
  <c r="BU63" i="8"/>
  <c r="BR63" i="8"/>
  <c r="BW62" i="8"/>
  <c r="BU62" i="8"/>
  <c r="BR62" i="8"/>
  <c r="BW61" i="8"/>
  <c r="BU61" i="8"/>
  <c r="BR61" i="8"/>
  <c r="BW60" i="8"/>
  <c r="BU60" i="8"/>
  <c r="BR60" i="8"/>
  <c r="BW59" i="8"/>
  <c r="BU59" i="8"/>
  <c r="BR59" i="8"/>
  <c r="BW72" i="8"/>
  <c r="BU72" i="8"/>
  <c r="BR72" i="8"/>
  <c r="BW71" i="8"/>
  <c r="BU71" i="8"/>
  <c r="BR71" i="8"/>
  <c r="BW70" i="8"/>
  <c r="BU70" i="8"/>
  <c r="BR70" i="8"/>
  <c r="BW69" i="8"/>
  <c r="BU69" i="8"/>
  <c r="BR69" i="8"/>
  <c r="BW68" i="8"/>
  <c r="BU68" i="8"/>
  <c r="BR68" i="8"/>
  <c r="BW58" i="8"/>
  <c r="BU58" i="8"/>
  <c r="BR58" i="8"/>
  <c r="BW57" i="8"/>
  <c r="BU57" i="8"/>
  <c r="BR57" i="8"/>
  <c r="BW56" i="8"/>
  <c r="BU56" i="8"/>
  <c r="BR56" i="8"/>
  <c r="BW55" i="8"/>
  <c r="BU55" i="8"/>
  <c r="BR55" i="8"/>
  <c r="BW54" i="8"/>
  <c r="BU54" i="8"/>
  <c r="BR54" i="8"/>
  <c r="BW53" i="8"/>
  <c r="BU53" i="8"/>
  <c r="BR53" i="8"/>
  <c r="BW39" i="8"/>
  <c r="BU39" i="8"/>
  <c r="BR39" i="8"/>
  <c r="BW38" i="8"/>
  <c r="BU38" i="8"/>
  <c r="BR38" i="8"/>
  <c r="BW49" i="8"/>
  <c r="BU49" i="8"/>
  <c r="BR49" i="8"/>
  <c r="BW48" i="8"/>
  <c r="BU48" i="8"/>
  <c r="BR48" i="8"/>
  <c r="BW47" i="8"/>
  <c r="BU47" i="8"/>
  <c r="BR47" i="8"/>
  <c r="BW46" i="8"/>
  <c r="BU46" i="8"/>
  <c r="BR46" i="8"/>
  <c r="BW45" i="8"/>
  <c r="BU45" i="8"/>
  <c r="BR45" i="8"/>
  <c r="BW44" i="8"/>
  <c r="BU44" i="8"/>
  <c r="BR44" i="8"/>
  <c r="BW43" i="8"/>
  <c r="BU43" i="8"/>
  <c r="BR43" i="8"/>
  <c r="BW42" i="8"/>
  <c r="BR42" i="8"/>
  <c r="BW32" i="8"/>
  <c r="BU32" i="8"/>
  <c r="BR32" i="8"/>
  <c r="BW31" i="8"/>
  <c r="BU31" i="8"/>
  <c r="BR31" i="8"/>
  <c r="BW30" i="8"/>
  <c r="BU30" i="8"/>
  <c r="BR30" i="8"/>
  <c r="BW29" i="8"/>
  <c r="BU29" i="8"/>
  <c r="BR29" i="8"/>
  <c r="BW28" i="8"/>
  <c r="BU28" i="8"/>
  <c r="BR28" i="8"/>
  <c r="BW37" i="8"/>
  <c r="BR37" i="8"/>
  <c r="BW36" i="8"/>
  <c r="BR36" i="8"/>
  <c r="BW35" i="8"/>
  <c r="BU35" i="8"/>
  <c r="BR35" i="8"/>
  <c r="BW27" i="8"/>
  <c r="BU27" i="8"/>
  <c r="BR27" i="8"/>
  <c r="BW26" i="8"/>
  <c r="BR26" i="8"/>
  <c r="BW25" i="8"/>
  <c r="BR25" i="8"/>
  <c r="BU24" i="8"/>
  <c r="BR24" i="8"/>
  <c r="BW23" i="8"/>
  <c r="BU23" i="8"/>
  <c r="BR23" i="8"/>
  <c r="BW22" i="8"/>
  <c r="BR22" i="8"/>
  <c r="BW52" i="8"/>
  <c r="BR52" i="8"/>
  <c r="BW51" i="8"/>
  <c r="BR51" i="8"/>
  <c r="BW50" i="8"/>
  <c r="BU50" i="8"/>
  <c r="BR50" i="8"/>
  <c r="BW21" i="8"/>
  <c r="BU21" i="8"/>
  <c r="BR21" i="8"/>
  <c r="BR20" i="8"/>
  <c r="BR19" i="8"/>
  <c r="AZ19" i="8"/>
  <c r="BR18" i="8"/>
  <c r="BW17" i="8"/>
  <c r="BR17" i="8"/>
  <c r="BW16" i="8"/>
  <c r="BU16" i="8"/>
  <c r="BR16" i="8"/>
  <c r="BW15" i="8"/>
  <c r="BR15" i="8"/>
  <c r="BW14" i="8"/>
  <c r="BU14" i="8"/>
  <c r="BR14" i="8"/>
  <c r="BW13" i="8"/>
  <c r="BR13" i="8"/>
  <c r="BW12" i="8"/>
  <c r="BU12" i="8"/>
  <c r="BR12" i="8"/>
  <c r="BW11" i="8"/>
  <c r="BU11" i="8"/>
  <c r="BR11" i="8"/>
  <c r="BW10" i="8"/>
  <c r="BU10" i="8"/>
  <c r="BR10" i="8"/>
  <c r="BW9" i="8"/>
  <c r="BR9" i="8"/>
  <c r="BW8" i="8"/>
  <c r="BR8" i="8"/>
  <c r="BW7" i="8"/>
  <c r="BU7" i="8"/>
  <c r="BR7" i="8"/>
  <c r="BU6" i="8"/>
  <c r="BR6" i="8"/>
  <c r="BU5" i="8"/>
  <c r="BR5" i="8"/>
  <c r="BU4" i="8"/>
  <c r="BR4" i="8"/>
  <c r="BU3" i="8"/>
  <c r="BR3" i="8"/>
  <c r="BJ28" i="8"/>
  <c r="BJ23" i="8"/>
  <c r="BJ8" i="8"/>
  <c r="BJ26" i="8" l="1"/>
  <c r="BJ21" i="8"/>
  <c r="BJ13" i="8"/>
  <c r="BJ18" i="8"/>
  <c r="BJ10" i="8"/>
  <c r="BJ29" i="8"/>
  <c r="BJ24" i="8"/>
  <c r="BJ19" i="8"/>
  <c r="BJ6" i="8"/>
  <c r="BJ14" i="8"/>
  <c r="BJ50" i="8"/>
  <c r="BJ27" i="8"/>
  <c r="BJ32" i="8"/>
  <c r="BJ2" i="8"/>
  <c r="BJ30" i="8"/>
  <c r="BJ36" i="8"/>
  <c r="BJ25" i="8"/>
  <c r="BJ52" i="8"/>
  <c r="BJ20" i="8"/>
  <c r="BJ16" i="8"/>
  <c r="BJ12" i="8"/>
  <c r="BJ4" i="8"/>
  <c r="BJ9" i="8"/>
  <c r="BJ37" i="8"/>
  <c r="BJ35" i="8"/>
  <c r="BJ22" i="8"/>
  <c r="BJ51" i="8"/>
  <c r="BJ17" i="8"/>
  <c r="BJ15" i="8"/>
  <c r="BJ11" i="8"/>
  <c r="BJ7" i="8"/>
  <c r="BJ5" i="8"/>
  <c r="BJ3" i="8"/>
  <c r="BW2" i="8"/>
  <c r="AU56" i="8"/>
  <c r="AX56" i="8"/>
  <c r="BW3" i="8"/>
  <c r="BA56" i="8"/>
  <c r="BW4" i="8"/>
  <c r="BW6" i="8"/>
  <c r="AV57" i="8"/>
  <c r="AL57" i="8"/>
  <c r="BW5" i="8"/>
</calcChain>
</file>

<file path=xl/sharedStrings.xml><?xml version="1.0" encoding="utf-8"?>
<sst xmlns="http://schemas.openxmlformats.org/spreadsheetml/2006/main" count="784" uniqueCount="425">
  <si>
    <t>事務局記入欄</t>
    <rPh sb="0" eb="3">
      <t>ジムキョク</t>
    </rPh>
    <rPh sb="3" eb="5">
      <t>キニュウ</t>
    </rPh>
    <rPh sb="5" eb="6">
      <t>ラン</t>
    </rPh>
    <phoneticPr fontId="1"/>
  </si>
  <si>
    <t>到着日</t>
    <rPh sb="0" eb="3">
      <t>トウチャクビ</t>
    </rPh>
    <phoneticPr fontId="1"/>
  </si>
  <si>
    <t>整理番号 No.</t>
    <rPh sb="0" eb="2">
      <t>セイリ</t>
    </rPh>
    <rPh sb="2" eb="4">
      <t>バンゴウ</t>
    </rPh>
    <phoneticPr fontId="1"/>
  </si>
  <si>
    <t>連 絡 先</t>
    <rPh sb="0" eb="1">
      <t>レン</t>
    </rPh>
    <rPh sb="2" eb="3">
      <t>ラク</t>
    </rPh>
    <rPh sb="4" eb="5">
      <t>サキ</t>
    </rPh>
    <phoneticPr fontId="1"/>
  </si>
  <si>
    <t>住所</t>
    <rPh sb="0" eb="2">
      <t>ジュウショ</t>
    </rPh>
    <phoneticPr fontId="1"/>
  </si>
  <si>
    <t>過去の受賞歴</t>
    <rPh sb="0" eb="2">
      <t>カコ</t>
    </rPh>
    <rPh sb="3" eb="5">
      <t>ジュショウ</t>
    </rPh>
    <rPh sb="5" eb="6">
      <t>レキ</t>
    </rPh>
    <phoneticPr fontId="1"/>
  </si>
  <si>
    <t>過去の報道歴</t>
    <rPh sb="3" eb="5">
      <t>ホウドウ</t>
    </rPh>
    <rPh sb="5" eb="6">
      <t>レキ</t>
    </rPh>
    <phoneticPr fontId="1"/>
  </si>
  <si>
    <t>今後の展開予定</t>
    <rPh sb="0" eb="2">
      <t>コンゴ</t>
    </rPh>
    <rPh sb="3" eb="5">
      <t>テンカイ</t>
    </rPh>
    <rPh sb="5" eb="7">
      <t>ヨテイ</t>
    </rPh>
    <phoneticPr fontId="1"/>
  </si>
  <si>
    <t>確認事項</t>
    <rPh sb="0" eb="2">
      <t>カクニン</t>
    </rPh>
    <rPh sb="2" eb="4">
      <t>ジコウ</t>
    </rPh>
    <phoneticPr fontId="1"/>
  </si>
  <si>
    <t>情報公開の可否</t>
    <rPh sb="0" eb="2">
      <t>ジョウホウ</t>
    </rPh>
    <rPh sb="2" eb="4">
      <t>コウカイ</t>
    </rPh>
    <rPh sb="5" eb="7">
      <t>カヒ</t>
    </rPh>
    <phoneticPr fontId="1"/>
  </si>
  <si>
    <t>写真の送付について</t>
    <rPh sb="0" eb="2">
      <t>シャシン</t>
    </rPh>
    <rPh sb="3" eb="5">
      <t>ソウフ</t>
    </rPh>
    <phoneticPr fontId="1"/>
  </si>
  <si>
    <t>参考資料の送付について</t>
    <rPh sb="0" eb="2">
      <t>サンコウ</t>
    </rPh>
    <rPh sb="2" eb="4">
      <t>シリョウ</t>
    </rPh>
    <rPh sb="5" eb="7">
      <t>ソウフ</t>
    </rPh>
    <phoneticPr fontId="1"/>
  </si>
  <si>
    <t>（注）応募用紙は返却いたしませんので、必要な場合は写しを取ってお送りください。</t>
    <rPh sb="1" eb="2">
      <t>チュウ</t>
    </rPh>
    <rPh sb="19" eb="21">
      <t>ヒツヨウ</t>
    </rPh>
    <rPh sb="22" eb="24">
      <t>バアイ</t>
    </rPh>
    <rPh sb="25" eb="26">
      <t>ウツ</t>
    </rPh>
    <rPh sb="28" eb="29">
      <t>ト</t>
    </rPh>
    <rPh sb="32" eb="33">
      <t>オク</t>
    </rPh>
    <phoneticPr fontId="1"/>
  </si>
  <si>
    <t>推薦対象活動の概要</t>
    <rPh sb="0" eb="2">
      <t>スイセン</t>
    </rPh>
    <rPh sb="2" eb="4">
      <t>タイショウ</t>
    </rPh>
    <rPh sb="4" eb="6">
      <t>カツドウ</t>
    </rPh>
    <rPh sb="7" eb="9">
      <t>ガイヨウ</t>
    </rPh>
    <phoneticPr fontId="1"/>
  </si>
  <si>
    <t>推薦元情報</t>
    <rPh sb="0" eb="2">
      <t>スイセン</t>
    </rPh>
    <rPh sb="2" eb="3">
      <t>モト</t>
    </rPh>
    <rPh sb="3" eb="5">
      <t>ジョウホウ</t>
    </rPh>
    <phoneticPr fontId="1"/>
  </si>
  <si>
    <t>活動の継続年数</t>
    <rPh sb="0" eb="2">
      <t>カツドウ</t>
    </rPh>
    <rPh sb="3" eb="5">
      <t>ケイゾク</t>
    </rPh>
    <rPh sb="5" eb="7">
      <t>ネンスウ</t>
    </rPh>
    <phoneticPr fontId="1"/>
  </si>
  <si>
    <t>〒</t>
    <phoneticPr fontId="1"/>
  </si>
  <si>
    <t>推薦対象活動の詳細</t>
    <rPh sb="0" eb="2">
      <t>スイセン</t>
    </rPh>
    <rPh sb="2" eb="4">
      <t>タイショウ</t>
    </rPh>
    <rPh sb="4" eb="6">
      <t>カツドウ</t>
    </rPh>
    <rPh sb="7" eb="9">
      <t>ショウサイ</t>
    </rPh>
    <phoneticPr fontId="1"/>
  </si>
  <si>
    <t>（様式１）都道府県・政令指定都市、大学等記入用</t>
    <rPh sb="1" eb="3">
      <t>ヨウシキ</t>
    </rPh>
    <rPh sb="5" eb="6">
      <t>ト</t>
    </rPh>
    <rPh sb="6" eb="9">
      <t>ドウフケン</t>
    </rPh>
    <rPh sb="10" eb="12">
      <t>セイレイ</t>
    </rPh>
    <rPh sb="12" eb="14">
      <t>シテイ</t>
    </rPh>
    <rPh sb="14" eb="16">
      <t>トシ</t>
    </rPh>
    <rPh sb="17" eb="19">
      <t>ダイガク</t>
    </rPh>
    <rPh sb="19" eb="20">
      <t>トウ</t>
    </rPh>
    <rPh sb="20" eb="21">
      <t>キ</t>
    </rPh>
    <rPh sb="21" eb="22">
      <t>ニュウ</t>
    </rPh>
    <rPh sb="22" eb="23">
      <t>ヨウ</t>
    </rPh>
    <phoneticPr fontId="1"/>
  </si>
  <si>
    <t>役 職 名</t>
    <rPh sb="0" eb="1">
      <t>ヤク</t>
    </rPh>
    <rPh sb="2" eb="3">
      <t>ショク</t>
    </rPh>
    <rPh sb="4" eb="5">
      <t>メイ</t>
    </rPh>
    <phoneticPr fontId="1"/>
  </si>
  <si>
    <t>所 属</t>
    <rPh sb="0" eb="1">
      <t>ショ</t>
    </rPh>
    <rPh sb="2" eb="3">
      <t>ゾク</t>
    </rPh>
    <phoneticPr fontId="1"/>
  </si>
  <si>
    <t>日</t>
    <rPh sb="0" eb="1">
      <t>ニチ</t>
    </rPh>
    <phoneticPr fontId="1"/>
  </si>
  <si>
    <t>月</t>
    <rPh sb="0" eb="1">
      <t>ゲツ</t>
    </rPh>
    <phoneticPr fontId="1"/>
  </si>
  <si>
    <t>活 動 名</t>
    <rPh sb="0" eb="1">
      <t>カツ</t>
    </rPh>
    <rPh sb="2" eb="3">
      <t>ドウ</t>
    </rPh>
    <rPh sb="4" eb="5">
      <t>メイ</t>
    </rPh>
    <phoneticPr fontId="1"/>
  </si>
  <si>
    <r>
      <t>連絡先 eメールアドレス</t>
    </r>
    <r>
      <rPr>
        <b/>
        <sz val="6"/>
        <rFont val="メイリオ"/>
        <family val="3"/>
        <charset val="128"/>
      </rPr>
      <t/>
    </r>
    <rPh sb="0" eb="3">
      <t>レンラクサキ</t>
    </rPh>
    <phoneticPr fontId="1"/>
  </si>
  <si>
    <t>（具体的に</t>
    <phoneticPr fontId="1"/>
  </si>
  <si>
    <t>）</t>
    <phoneticPr fontId="1"/>
  </si>
  <si>
    <t>年</t>
    <rPh sb="0" eb="1">
      <t>ネン</t>
    </rPh>
    <phoneticPr fontId="1"/>
  </si>
  <si>
    <t>活動の資金
※複数回答可</t>
    <rPh sb="3" eb="5">
      <t>シキン</t>
    </rPh>
    <phoneticPr fontId="1"/>
  </si>
  <si>
    <t>円</t>
  </si>
  <si>
    <t>人</t>
    <rPh sb="0" eb="1">
      <t>ニン</t>
    </rPh>
    <phoneticPr fontId="1"/>
  </si>
  <si>
    <t>有</t>
    <rPh sb="0" eb="1">
      <t>アリ</t>
    </rPh>
    <phoneticPr fontId="1"/>
  </si>
  <si>
    <t>無</t>
    <rPh sb="0" eb="1">
      <t>ナ</t>
    </rPh>
    <phoneticPr fontId="1"/>
  </si>
  <si>
    <t>活動で
使用する資料</t>
    <rPh sb="0" eb="2">
      <t>カツドウ</t>
    </rPh>
    <rPh sb="4" eb="6">
      <t>シヨウ</t>
    </rPh>
    <rPh sb="8" eb="10">
      <t>シリョウ</t>
    </rPh>
    <phoneticPr fontId="1"/>
  </si>
  <si>
    <t>※どちらかを選んでください。</t>
    <rPh sb="6" eb="7">
      <t>エラ</t>
    </rPh>
    <phoneticPr fontId="1"/>
  </si>
  <si>
    <t>複数の取組がある場合、最も長いものを記入</t>
    <phoneticPr fontId="1"/>
  </si>
  <si>
    <t>推 薦 元</t>
    <rPh sb="0" eb="1">
      <t>スイ</t>
    </rPh>
    <rPh sb="2" eb="3">
      <t>ススム</t>
    </rPh>
    <rPh sb="4" eb="5">
      <t>モト</t>
    </rPh>
    <phoneticPr fontId="1"/>
  </si>
  <si>
    <t>団 体 名
（氏名）</t>
    <rPh sb="0" eb="1">
      <t>ダン</t>
    </rPh>
    <rPh sb="2" eb="3">
      <t>カラダ</t>
    </rPh>
    <rPh sb="4" eb="5">
      <t>メイ</t>
    </rPh>
    <rPh sb="7" eb="9">
      <t>シメイ</t>
    </rPh>
    <phoneticPr fontId="1"/>
  </si>
  <si>
    <t>代表者名
（団体の場合）</t>
    <rPh sb="0" eb="3">
      <t>ダイヒョウシャ</t>
    </rPh>
    <rPh sb="3" eb="4">
      <t>メイ</t>
    </rPh>
    <rPh sb="6" eb="8">
      <t>ダンタイ</t>
    </rPh>
    <rPh sb="9" eb="11">
      <t>バアイ</t>
    </rPh>
    <phoneticPr fontId="1"/>
  </si>
  <si>
    <t>代表者年齢</t>
    <rPh sb="0" eb="3">
      <t>ダイヒョウシャ</t>
    </rPh>
    <rPh sb="3" eb="5">
      <t>ネンレイ</t>
    </rPh>
    <phoneticPr fontId="1"/>
  </si>
  <si>
    <t>歳</t>
    <rPh sb="0" eb="1">
      <t>サイ</t>
    </rPh>
    <phoneticPr fontId="1"/>
  </si>
  <si>
    <t>団体の
年齢構成</t>
    <rPh sb="0" eb="2">
      <t>ダンタイ</t>
    </rPh>
    <rPh sb="4" eb="6">
      <t>ネンレイ</t>
    </rPh>
    <rPh sb="6" eb="8">
      <t>コウセイ</t>
    </rPh>
    <phoneticPr fontId="1"/>
  </si>
  <si>
    <t>組</t>
    <rPh sb="0" eb="1">
      <t>クミ</t>
    </rPh>
    <phoneticPr fontId="1"/>
  </si>
  <si>
    <t>４‐高校生</t>
    <rPh sb="2" eb="5">
      <t>コウコウセイ</t>
    </rPh>
    <phoneticPr fontId="1"/>
  </si>
  <si>
    <t>６‐大人（概ね20～30代）</t>
    <rPh sb="5" eb="6">
      <t>オオム</t>
    </rPh>
    <rPh sb="12" eb="13">
      <t>ダイ</t>
    </rPh>
    <phoneticPr fontId="1"/>
  </si>
  <si>
    <t>８‐大人（70歳以上）</t>
    <rPh sb="7" eb="10">
      <t>サイイジョウ</t>
    </rPh>
    <phoneticPr fontId="1"/>
  </si>
  <si>
    <t>２‐高校生</t>
    <rPh sb="2" eb="5">
      <t>コウコウセイ</t>
    </rPh>
    <phoneticPr fontId="1"/>
  </si>
  <si>
    <t>４‐大人（概ね20～30代）</t>
    <rPh sb="5" eb="6">
      <t>オオム</t>
    </rPh>
    <rPh sb="12" eb="13">
      <t>ダイ</t>
    </rPh>
    <phoneticPr fontId="1"/>
  </si>
  <si>
    <t>６‐大人（70歳以上）</t>
    <rPh sb="7" eb="10">
      <t>サイイジョウ</t>
    </rPh>
    <phoneticPr fontId="1"/>
  </si>
  <si>
    <t>７‐把握していない</t>
    <rPh sb="2" eb="4">
      <t>ハアク</t>
    </rPh>
    <phoneticPr fontId="1"/>
  </si>
  <si>
    <t>５‐大人（４及び６以外）</t>
    <rPh sb="6" eb="7">
      <t>オヨ</t>
    </rPh>
    <rPh sb="9" eb="11">
      <t>イガイ</t>
    </rPh>
    <phoneticPr fontId="1"/>
  </si>
  <si>
    <t>情報発信の実績</t>
    <rPh sb="0" eb="2">
      <t>ジョウホウ</t>
    </rPh>
    <rPh sb="2" eb="4">
      <t>ハッシン</t>
    </rPh>
    <rPh sb="5" eb="7">
      <t>ジッセキ</t>
    </rPh>
    <phoneticPr fontId="1"/>
  </si>
  <si>
    <t>※右の該当項目のうち、あてはまるものを選んでください。</t>
    <rPh sb="19" eb="20">
      <t>エラ</t>
    </rPh>
    <phoneticPr fontId="1"/>
  </si>
  <si>
    <t>推薦対象活動（推薦調書の記載内容、添付写真など）について、農林水産省が食育推進のためパンフレットや冊子、ホームページ等に掲載することについて</t>
    <rPh sb="0" eb="2">
      <t>スイセン</t>
    </rPh>
    <rPh sb="2" eb="4">
      <t>タイショウ</t>
    </rPh>
    <rPh sb="4" eb="6">
      <t>カツドウ</t>
    </rPh>
    <rPh sb="7" eb="9">
      <t>スイセン</t>
    </rPh>
    <rPh sb="9" eb="11">
      <t>チョウショ</t>
    </rPh>
    <rPh sb="12" eb="14">
      <t>キサイ</t>
    </rPh>
    <rPh sb="14" eb="16">
      <t>ナイヨウ</t>
    </rPh>
    <rPh sb="17" eb="19">
      <t>テンプ</t>
    </rPh>
    <rPh sb="19" eb="21">
      <t>ジャシン</t>
    </rPh>
    <rPh sb="29" eb="31">
      <t>ノウリン</t>
    </rPh>
    <rPh sb="31" eb="34">
      <t>スイサンショウ</t>
    </rPh>
    <rPh sb="35" eb="36">
      <t>ショク</t>
    </rPh>
    <rPh sb="36" eb="37">
      <t>イク</t>
    </rPh>
    <rPh sb="37" eb="39">
      <t>スイシン</t>
    </rPh>
    <rPh sb="49" eb="51">
      <t>サッシ</t>
    </rPh>
    <rPh sb="58" eb="59">
      <t>ナド</t>
    </rPh>
    <rPh sb="60" eb="62">
      <t>ケイサイ</t>
    </rPh>
    <phoneticPr fontId="1"/>
  </si>
  <si>
    <t>※当初活動から、さらに推進してきた活動内容、また助成金等の利用（○年度△省□事業など、具体的に記入。）があれば、活動をどのように充実させたかなどについて記入</t>
    <rPh sb="64" eb="66">
      <t>ジュウジツ</t>
    </rPh>
    <phoneticPr fontId="2"/>
  </si>
  <si>
    <t>推薦対象活動の果たした役割</t>
    <rPh sb="0" eb="2">
      <t>スイセン</t>
    </rPh>
    <rPh sb="2" eb="4">
      <t>タイショウ</t>
    </rPh>
    <rPh sb="4" eb="6">
      <t>カツドウ</t>
    </rPh>
    <rPh sb="7" eb="8">
      <t>ハ</t>
    </rPh>
    <rPh sb="11" eb="13">
      <t>ヤクワリ</t>
    </rPh>
    <phoneticPr fontId="1"/>
  </si>
  <si>
    <t>RB101</t>
  </si>
  <si>
    <t>RB102</t>
  </si>
  <si>
    <t>GB103</t>
  </si>
  <si>
    <t>RB104</t>
  </si>
  <si>
    <t>RB105</t>
  </si>
  <si>
    <t>GB106</t>
  </si>
  <si>
    <t>RB107</t>
  </si>
  <si>
    <t>RB108</t>
  </si>
  <si>
    <t>GB109</t>
  </si>
  <si>
    <t>RB110</t>
  </si>
  <si>
    <t>RB111</t>
  </si>
  <si>
    <t>RB113</t>
  </si>
  <si>
    <t>RB114</t>
  </si>
  <si>
    <t>RB116</t>
  </si>
  <si>
    <t>RB117</t>
  </si>
  <si>
    <t>R</t>
    <phoneticPr fontId="1"/>
  </si>
  <si>
    <t>C</t>
    <phoneticPr fontId="1"/>
  </si>
  <si>
    <t>食生活改善推進員</t>
    <phoneticPr fontId="1"/>
  </si>
  <si>
    <t>大学等</t>
    <phoneticPr fontId="1"/>
  </si>
  <si>
    <t>食育推進ボランティア</t>
    <phoneticPr fontId="1"/>
  </si>
  <si>
    <t>担当者名</t>
    <phoneticPr fontId="1"/>
  </si>
  <si>
    <t>ふりがな</t>
    <phoneticPr fontId="1"/>
  </si>
  <si>
    <t>　TEL：</t>
    <phoneticPr fontId="1"/>
  </si>
  <si>
    <t>　FAX：</t>
    <phoneticPr fontId="1"/>
  </si>
  <si>
    <t>担当者名
（代表者以外の場合）</t>
    <phoneticPr fontId="1"/>
  </si>
  <si>
    <t>３‐大学生（専門学校等含む）</t>
    <phoneticPr fontId="1"/>
  </si>
  <si>
    <t>２‐親子</t>
    <phoneticPr fontId="1"/>
  </si>
  <si>
    <t>５‐大学生（専門学校等含む）</t>
    <phoneticPr fontId="1"/>
  </si>
  <si>
    <t>９‐会員のみ</t>
    <phoneticPr fontId="1"/>
  </si>
  <si>
    <t>１０‐その他</t>
    <phoneticPr fontId="1"/>
  </si>
  <si>
    <t>（</t>
    <phoneticPr fontId="1"/>
  </si>
  <si>
    <t>年間のべ参加人数　計</t>
    <phoneticPr fontId="1"/>
  </si>
  <si>
    <t>人</t>
    <phoneticPr fontId="1"/>
  </si>
  <si>
    <t>（うち新規</t>
    <phoneticPr fontId="1"/>
  </si>
  <si>
    <t>人、リピーター</t>
    <phoneticPr fontId="1"/>
  </si>
  <si>
    <t>人）</t>
    <phoneticPr fontId="1"/>
  </si>
  <si>
    <t>主な体験活動の
場所(地域)・施設</t>
    <phoneticPr fontId="1"/>
  </si>
  <si>
    <t>現在の活動資金　年間　約</t>
    <phoneticPr fontId="1"/>
  </si>
  <si>
    <t>※表彰・受賞歴は、名称、時期、主催者等を記入</t>
    <phoneticPr fontId="1"/>
  </si>
  <si>
    <t>※今後の連携や展開の方向性・その予定時期、継続のための体制づくり、活動の指導者育成などについて、記入</t>
    <phoneticPr fontId="1"/>
  </si>
  <si>
    <t>参加者アンケートの実施</t>
    <phoneticPr fontId="1"/>
  </si>
  <si>
    <t>（*1）（*2）（*3）については、②面の詳細記入欄で追記をお願いします。</t>
    <phoneticPr fontId="1"/>
  </si>
  <si>
    <t>①</t>
    <phoneticPr fontId="1"/>
  </si>
  <si>
    <t>※年間目標の立て方、活動ごとのミーティング開催、連携先や関係者間の情報共有、活用資料などについて記入</t>
    <phoneticPr fontId="1"/>
  </si>
  <si>
    <t>(３)推薦対象活動において、最もＰＲしたい点についてご記入ください。　</t>
    <phoneticPr fontId="1"/>
  </si>
  <si>
    <t>同意する</t>
    <phoneticPr fontId="1"/>
  </si>
  <si>
    <t>同意しない</t>
    <phoneticPr fontId="1"/>
  </si>
  <si>
    <t>個人情報の取扱いについて</t>
    <phoneticPr fontId="1"/>
  </si>
  <si>
    <t>②</t>
    <phoneticPr fontId="1"/>
  </si>
  <si>
    <t>計</t>
    <rPh sb="0" eb="1">
      <t>ケイ</t>
    </rPh>
    <phoneticPr fontId="1"/>
  </si>
  <si>
    <t>式1</t>
    <rPh sb="0" eb="1">
      <t>シキ</t>
    </rPh>
    <phoneticPr fontId="1"/>
  </si>
  <si>
    <t>式2</t>
    <rPh sb="0" eb="1">
      <t>シキ</t>
    </rPh>
    <phoneticPr fontId="1"/>
  </si>
  <si>
    <t>　　　　－　　　　－</t>
  </si>
  <si>
    <t>　　　　－　　　　－</t>
    <phoneticPr fontId="1"/>
  </si>
  <si>
    <t>@</t>
    <phoneticPr fontId="1"/>
  </si>
  <si>
    <t>〒</t>
    <phoneticPr fontId="1"/>
  </si>
  <si>
    <t>ふりがな</t>
    <phoneticPr fontId="1"/>
  </si>
  <si>
    <t/>
  </si>
  <si>
    <t>コントロールなし</t>
  </si>
  <si>
    <t>無効</t>
  </si>
  <si>
    <t>整数</t>
  </si>
  <si>
    <t>文字列 (長さ指定)</t>
  </si>
  <si>
    <t>すべて</t>
  </si>
  <si>
    <t>リスト</t>
  </si>
  <si>
    <t>●と●の間</t>
  </si>
  <si>
    <t>●以上</t>
  </si>
  <si>
    <t>IMEMode</t>
  </si>
  <si>
    <t>Type</t>
  </si>
  <si>
    <t>Operator</t>
  </si>
  <si>
    <t>エラー メッセージ</t>
  </si>
  <si>
    <t>R</t>
  </si>
  <si>
    <t>C</t>
  </si>
  <si>
    <t>数量101</t>
  </si>
  <si>
    <t>数量102</t>
  </si>
  <si>
    <t>文字101</t>
  </si>
  <si>
    <t>文字102</t>
  </si>
  <si>
    <t>文字103</t>
  </si>
  <si>
    <t>文字104</t>
  </si>
  <si>
    <t>文字105</t>
  </si>
  <si>
    <t>文字106</t>
  </si>
  <si>
    <t>文字107</t>
  </si>
  <si>
    <t>文字108</t>
  </si>
  <si>
    <t>文字109</t>
  </si>
  <si>
    <t>文字110</t>
  </si>
  <si>
    <t>文字111</t>
  </si>
  <si>
    <t>文字112</t>
  </si>
  <si>
    <t>文字113</t>
  </si>
  <si>
    <t>文字115</t>
  </si>
  <si>
    <t>文字116</t>
  </si>
  <si>
    <t>文字117</t>
  </si>
  <si>
    <t>文字118</t>
  </si>
  <si>
    <t>文字119</t>
  </si>
  <si>
    <t>文字120</t>
  </si>
  <si>
    <t>文字121</t>
  </si>
  <si>
    <t>文字122</t>
  </si>
  <si>
    <t>数量103</t>
  </si>
  <si>
    <t>数量104</t>
  </si>
  <si>
    <t>数量105</t>
  </si>
  <si>
    <t>数量106</t>
  </si>
  <si>
    <t>数量107</t>
  </si>
  <si>
    <t>数量108</t>
  </si>
  <si>
    <t>数量109</t>
  </si>
  <si>
    <t>数量110</t>
  </si>
  <si>
    <t>数量111</t>
  </si>
  <si>
    <t>文字123</t>
  </si>
  <si>
    <t>文字124</t>
  </si>
  <si>
    <t>文字125</t>
  </si>
  <si>
    <t>文字126</t>
  </si>
  <si>
    <t>文字129</t>
  </si>
  <si>
    <t>文字130</t>
  </si>
  <si>
    <t>文字131</t>
  </si>
  <si>
    <t>文字132</t>
  </si>
  <si>
    <t>文字133</t>
  </si>
  <si>
    <t>文字134</t>
  </si>
  <si>
    <t>文字135</t>
  </si>
  <si>
    <t>数量112</t>
  </si>
  <si>
    <t>文字136</t>
  </si>
  <si>
    <t>文字137</t>
  </si>
  <si>
    <t>数量113</t>
  </si>
  <si>
    <t>数量114</t>
  </si>
  <si>
    <t>数量115</t>
  </si>
  <si>
    <t>数量116</t>
  </si>
  <si>
    <t>数量117</t>
  </si>
  <si>
    <t>数量118</t>
  </si>
  <si>
    <t>数量119</t>
  </si>
  <si>
    <t>数量120</t>
  </si>
  <si>
    <t>数量121</t>
  </si>
  <si>
    <t>数量122</t>
  </si>
  <si>
    <t>数量123</t>
  </si>
  <si>
    <t>数量124</t>
  </si>
  <si>
    <t>数量125</t>
  </si>
  <si>
    <t>文字138</t>
  </si>
  <si>
    <t>文字139</t>
  </si>
  <si>
    <t>数量126</t>
  </si>
  <si>
    <t>文字140</t>
  </si>
  <si>
    <t>文字141</t>
  </si>
  <si>
    <t>文字142</t>
  </si>
  <si>
    <t>文字143</t>
  </si>
  <si>
    <t>文字144</t>
  </si>
  <si>
    <t>文字145</t>
  </si>
  <si>
    <t>文字146</t>
  </si>
  <si>
    <t>文字147</t>
  </si>
  <si>
    <t>文字149</t>
  </si>
  <si>
    <t>文字150</t>
  </si>
  <si>
    <t>文字151</t>
  </si>
  <si>
    <t>数量127</t>
  </si>
  <si>
    <t>文字152</t>
  </si>
  <si>
    <t>文字153</t>
  </si>
  <si>
    <t>CB101</t>
  </si>
  <si>
    <t>GB101</t>
  </si>
  <si>
    <t>CB102</t>
  </si>
  <si>
    <t>CB103</t>
  </si>
  <si>
    <t>CB104</t>
  </si>
  <si>
    <t>CB105</t>
  </si>
  <si>
    <t>GB102</t>
  </si>
  <si>
    <t>GB104</t>
  </si>
  <si>
    <t>GB105</t>
  </si>
  <si>
    <t>GB107</t>
  </si>
  <si>
    <t>GB108</t>
  </si>
  <si>
    <t>GB110</t>
  </si>
  <si>
    <t>GB111</t>
  </si>
  <si>
    <t>RB103</t>
  </si>
  <si>
    <t>RB106</t>
  </si>
  <si>
    <t>RB109</t>
  </si>
  <si>
    <t>RB112</t>
  </si>
  <si>
    <t>RB115</t>
  </si>
  <si>
    <t>RB118</t>
  </si>
  <si>
    <t>RB119</t>
  </si>
  <si>
    <t>RB120</t>
  </si>
  <si>
    <t>RB121</t>
  </si>
  <si>
    <t>対象種別</t>
    <rPh sb="0" eb="2">
      <t>タイショウ</t>
    </rPh>
    <rPh sb="2" eb="4">
      <t>シュベツ</t>
    </rPh>
    <phoneticPr fontId="1"/>
  </si>
  <si>
    <t>１‐未就学児</t>
    <phoneticPr fontId="1"/>
  </si>
  <si>
    <t>１‐自己資金（会費収入を含む）</t>
    <phoneticPr fontId="1"/>
  </si>
  <si>
    <t>２‐行政の補助事業</t>
    <phoneticPr fontId="1"/>
  </si>
  <si>
    <t>３‐企業・民間団体等からの助成</t>
    <phoneticPr fontId="1"/>
  </si>
  <si>
    <t>４‐過去に助成金を利用していた</t>
    <phoneticPr fontId="1"/>
  </si>
  <si>
    <t>５‐その他</t>
    <phoneticPr fontId="1"/>
  </si>
  <si>
    <t>３‐小・中学生</t>
    <rPh sb="2" eb="3">
      <t>ショウ</t>
    </rPh>
    <phoneticPr fontId="1"/>
  </si>
  <si>
    <t>１‐小・中学生</t>
    <rPh sb="2" eb="3">
      <t>ショウ</t>
    </rPh>
    <phoneticPr fontId="1"/>
  </si>
  <si>
    <t>(１)推薦対象活動が食育推進に貢献している点についてご記入ください。</t>
    <phoneticPr fontId="1"/>
  </si>
  <si>
    <t>文字114</t>
    <phoneticPr fontId="1"/>
  </si>
  <si>
    <t>※300字以内で記入</t>
  </si>
  <si>
    <t>※70字以内で記入</t>
    <phoneticPr fontId="1"/>
  </si>
  <si>
    <t>※300字以内で記入</t>
    <phoneticPr fontId="1"/>
  </si>
  <si>
    <t>過去の受賞歴</t>
  </si>
  <si>
    <t>過去の報道歴</t>
  </si>
  <si>
    <t>活動に関する
効果測定（*3）</t>
  </si>
  <si>
    <t>活動で
使用する資料</t>
  </si>
  <si>
    <t>女性の企画・立案などの参画</t>
  </si>
  <si>
    <t>高齢者の雇用に繋がっている</t>
  </si>
  <si>
    <t>の雇用の拡大に繋がっている</t>
  </si>
  <si>
    <t>情報公開の可否</t>
  </si>
  <si>
    <t>写真の送付について</t>
  </si>
  <si>
    <t>参考資料の送付について</t>
  </si>
  <si>
    <t>1</t>
    <phoneticPr fontId="1"/>
  </si>
  <si>
    <t>31</t>
    <phoneticPr fontId="1"/>
  </si>
  <si>
    <t>7</t>
    <phoneticPr fontId="1"/>
  </si>
  <si>
    <t>8</t>
    <phoneticPr fontId="1"/>
  </si>
  <si>
    <t>○,1,2,3,4,5,6</t>
    <phoneticPr fontId="1"/>
  </si>
  <si>
    <t>プルダウンリストから選択</t>
    <phoneticPr fontId="1"/>
  </si>
  <si>
    <t>0</t>
    <phoneticPr fontId="1"/>
  </si>
  <si>
    <t>ひらがな</t>
  </si>
  <si>
    <t>小数点</t>
  </si>
  <si>
    <t>●以下</t>
  </si>
  <si>
    <t>数値を正しく入力</t>
    <phoneticPr fontId="1"/>
  </si>
  <si>
    <t>4</t>
    <phoneticPr fontId="1"/>
  </si>
  <si>
    <t>302</t>
    <phoneticPr fontId="1"/>
  </si>
  <si>
    <t>300字以内で記入</t>
    <phoneticPr fontId="1"/>
  </si>
  <si>
    <t>●と等しい</t>
  </si>
  <si>
    <t>●より大きい</t>
  </si>
  <si>
    <t>到着年</t>
    <rPh sb="0" eb="2">
      <t>トウチャク</t>
    </rPh>
    <rPh sb="2" eb="3">
      <t>ネン</t>
    </rPh>
    <phoneticPr fontId="1"/>
  </si>
  <si>
    <t>到着月</t>
    <rPh sb="0" eb="2">
      <t>トウチャク</t>
    </rPh>
    <rPh sb="2" eb="3">
      <t>ゲツ</t>
    </rPh>
    <phoneticPr fontId="1"/>
  </si>
  <si>
    <t>到着日</t>
    <rPh sb="0" eb="2">
      <t>トウチャク</t>
    </rPh>
    <rPh sb="2" eb="3">
      <t>ビ</t>
    </rPh>
    <phoneticPr fontId="1"/>
  </si>
  <si>
    <t>事務局記入欄</t>
  </si>
  <si>
    <t>整理番号 No.</t>
  </si>
  <si>
    <t>直近１年間の参加対象・人数３‐小・中学生</t>
  </si>
  <si>
    <t>活動の重点テーマ健康寿命の延伸につながる食育の推進</t>
  </si>
  <si>
    <t>活動の重点テーマ食の循環や環境を意識した食育の推進</t>
  </si>
  <si>
    <t>活動の重点テーマ食文化の継承に向けた食育の推進</t>
  </si>
  <si>
    <t>活動の重点テーマその他食育を推進</t>
  </si>
  <si>
    <t>活動の重点テーマその他食育を推進（具体的に</t>
  </si>
  <si>
    <t>直近１年間の参加対象・人数１０‐その他内容</t>
  </si>
  <si>
    <t>直近１年間の参加対象・人数１‐未就学児</t>
  </si>
  <si>
    <t>直近１年間の参加対象・人数２‐親子</t>
  </si>
  <si>
    <t>直近１年間の参加対象・人数４‐高校生</t>
  </si>
  <si>
    <t>直近１年間の参加対象・人数５‐大学生（専門学校等含む）</t>
  </si>
  <si>
    <t>直近１年間の参加対象・人数６‐大人（概ね20～30代）</t>
  </si>
  <si>
    <t>直近１年間の参加対象・人数７‐大人（５及び８以外）</t>
  </si>
  <si>
    <t>直近１年間の参加対象・人数８‐大人（70歳以上）</t>
  </si>
  <si>
    <t>直近１年間の参加対象・人数９‐会員のみ</t>
  </si>
  <si>
    <t>直近１年間の参加対象・人数１０‐その他</t>
  </si>
  <si>
    <t>直近１年間の参加対象・人数年間のべ参加人数　計</t>
  </si>
  <si>
    <t>直近１年間の参加対象・人数（うち新規</t>
  </si>
  <si>
    <t>直近１年間の参加対象・人数人、リピーター</t>
  </si>
  <si>
    <t>推 薦 元</t>
  </si>
  <si>
    <t>所 属</t>
  </si>
  <si>
    <t>役 職 名</t>
  </si>
  <si>
    <t>ふりがな</t>
  </si>
  <si>
    <t>担当者名</t>
  </si>
  <si>
    <t>　TEL：</t>
  </si>
  <si>
    <t>　FAX：</t>
  </si>
  <si>
    <t>〒</t>
  </si>
  <si>
    <t>住所</t>
  </si>
  <si>
    <t>連絡先 eメールアドレス</t>
  </si>
  <si>
    <t>活 動 名</t>
  </si>
  <si>
    <t>団 体 名
（氏名）</t>
  </si>
  <si>
    <t>代表者名
（団体の場合）</t>
  </si>
  <si>
    <t>担当者名
（代表者以外の場合）</t>
  </si>
  <si>
    <t>代表者年齢</t>
  </si>
  <si>
    <t>団体の
年齢構成１‐小・中学生</t>
  </si>
  <si>
    <t>団体の
年齢構成２‐高校生</t>
  </si>
  <si>
    <t>団体の
年齢構成３‐大学生（専門学校等含む）</t>
  </si>
  <si>
    <t>団体の
年齢構成４‐大人（概ね20～30代）</t>
  </si>
  <si>
    <t>団体の
年齢構成５‐大人（４及び６以外）</t>
  </si>
  <si>
    <t>団体の
年齢構成６‐大人（70歳以上）</t>
  </si>
  <si>
    <t>団体の
年齢構成７‐把握していない</t>
  </si>
  <si>
    <t>対象活動の
概要や特徴</t>
  </si>
  <si>
    <t>対象活動の目的や
始めた経緯</t>
  </si>
  <si>
    <t>活動の継続年数</t>
  </si>
  <si>
    <t>直近1年間の体験活動の回数
（複数の体験についてはそれぞれの回数と累計）　　　　</t>
  </si>
  <si>
    <t>主な体験活動の
場所(地域)・施設</t>
  </si>
  <si>
    <t>活動の資金
※複数回答可５‐その他</t>
  </si>
  <si>
    <t>現在の活動資金　年間　約</t>
  </si>
  <si>
    <t>連携先・連携内容</t>
  </si>
  <si>
    <t>情報発信の実績</t>
  </si>
  <si>
    <t>今後の展開予定</t>
  </si>
  <si>
    <t>（*1）推薦対象活動の重点テーマを実現するために、具体的にどのようなことをしていますか。</t>
  </si>
  <si>
    <t>（*2）今年度の活動に至るまでに、推薦対象活動がどのように発展・展開してきたのかを記載してください。</t>
  </si>
  <si>
    <t>(１)推薦対象活動が食育推進に貢献している点についてご記入ください。</t>
  </si>
  <si>
    <t>(２)推薦対象活動において、工夫している点を具体的内容をご記入ください。</t>
  </si>
  <si>
    <t>(３)推薦対象活動において、最もＰＲしたい点についてご記入ください。　</t>
  </si>
  <si>
    <t>（女性の比率　約</t>
  </si>
  <si>
    <t>※推薦対象の学生の活動が当該活動の対象者にどのような効果を及ぼしたか、具体的内容を箇条書きでご記入ください。</t>
  </si>
  <si>
    <t>2017</t>
    <phoneticPr fontId="1"/>
  </si>
  <si>
    <t>2018</t>
    <phoneticPr fontId="1"/>
  </si>
  <si>
    <t>西暦で入力</t>
    <phoneticPr fontId="1"/>
  </si>
  <si>
    <t>10,11,12,1,2,3</t>
    <phoneticPr fontId="1"/>
  </si>
  <si>
    <t>英数４文字です</t>
    <phoneticPr fontId="1"/>
  </si>
  <si>
    <t>71</t>
    <phoneticPr fontId="1"/>
  </si>
  <si>
    <t>70字以内で記入</t>
    <phoneticPr fontId="1"/>
  </si>
  <si>
    <t>○,1,2,3,4,5,6</t>
    <phoneticPr fontId="1"/>
  </si>
  <si>
    <t>152</t>
    <phoneticPr fontId="1"/>
  </si>
  <si>
    <t>150字以内で記入</t>
    <phoneticPr fontId="1"/>
  </si>
  <si>
    <t>302</t>
    <phoneticPr fontId="1"/>
  </si>
  <si>
    <t>R5C17</t>
    <phoneticPr fontId="1"/>
  </si>
  <si>
    <t>有</t>
    <phoneticPr fontId="1"/>
  </si>
  <si>
    <t>無</t>
    <phoneticPr fontId="1"/>
  </si>
  <si>
    <t>R90C22</t>
    <phoneticPr fontId="1"/>
  </si>
  <si>
    <t>R90C23</t>
    <phoneticPr fontId="1"/>
  </si>
  <si>
    <t>R5C18</t>
    <phoneticPr fontId="1"/>
  </si>
  <si>
    <t>R5C26</t>
    <phoneticPr fontId="1"/>
  </si>
  <si>
    <t>食育推進ボランティア</t>
    <phoneticPr fontId="1"/>
  </si>
  <si>
    <t>R5C31</t>
    <phoneticPr fontId="1"/>
  </si>
  <si>
    <t>１‐自己資金（会費収入を含む）</t>
    <phoneticPr fontId="1"/>
  </si>
  <si>
    <t>R36C8</t>
    <phoneticPr fontId="1"/>
  </si>
  <si>
    <t>２‐行政の補助事業</t>
    <phoneticPr fontId="1"/>
  </si>
  <si>
    <t>R36C20</t>
    <phoneticPr fontId="1"/>
  </si>
  <si>
    <t>３‐企業・民間団体等からの助成</t>
    <phoneticPr fontId="1"/>
  </si>
  <si>
    <t>R36C29</t>
    <phoneticPr fontId="1"/>
  </si>
  <si>
    <t>４‐過去に助成金を利用していた</t>
    <phoneticPr fontId="1"/>
  </si>
  <si>
    <t>R36C41</t>
    <phoneticPr fontId="1"/>
  </si>
  <si>
    <t>５‐その他</t>
    <phoneticPr fontId="1"/>
  </si>
  <si>
    <t>R37C8</t>
    <phoneticPr fontId="1"/>
  </si>
  <si>
    <t>R41C7</t>
    <phoneticPr fontId="1"/>
  </si>
  <si>
    <t>有</t>
    <phoneticPr fontId="1"/>
  </si>
  <si>
    <t>R41C8</t>
    <phoneticPr fontId="1"/>
  </si>
  <si>
    <t>無</t>
    <phoneticPr fontId="1"/>
  </si>
  <si>
    <t>R42C8</t>
    <phoneticPr fontId="1"/>
  </si>
  <si>
    <t>R43C7</t>
    <phoneticPr fontId="1"/>
  </si>
  <si>
    <t>R43C8</t>
    <phoneticPr fontId="1"/>
  </si>
  <si>
    <t>R44C8</t>
    <phoneticPr fontId="1"/>
  </si>
  <si>
    <t>R49C12</t>
    <phoneticPr fontId="1"/>
  </si>
  <si>
    <t>R49C13</t>
    <phoneticPr fontId="1"/>
  </si>
  <si>
    <t>R50C13</t>
    <phoneticPr fontId="1"/>
  </si>
  <si>
    <t>R51C7</t>
    <phoneticPr fontId="1"/>
  </si>
  <si>
    <t>R51C8</t>
    <phoneticPr fontId="1"/>
  </si>
  <si>
    <t>R52C8</t>
    <phoneticPr fontId="1"/>
  </si>
  <si>
    <t>R88C18</t>
    <phoneticPr fontId="1"/>
  </si>
  <si>
    <t>R88C19</t>
    <phoneticPr fontId="1"/>
  </si>
  <si>
    <t>R88C33</t>
    <phoneticPr fontId="1"/>
  </si>
  <si>
    <t>R89C18</t>
    <phoneticPr fontId="1"/>
  </si>
  <si>
    <t>R89C19</t>
    <phoneticPr fontId="1"/>
  </si>
  <si>
    <t>R89C25</t>
    <phoneticPr fontId="1"/>
  </si>
  <si>
    <t>R90C29</t>
    <phoneticPr fontId="1"/>
  </si>
  <si>
    <t>R98C8</t>
    <phoneticPr fontId="1"/>
  </si>
  <si>
    <t>同意する</t>
    <phoneticPr fontId="1"/>
  </si>
  <si>
    <t>R98C9</t>
    <phoneticPr fontId="1"/>
  </si>
  <si>
    <t>同意しない</t>
    <phoneticPr fontId="1"/>
  </si>
  <si>
    <t>R98C15</t>
    <phoneticPr fontId="1"/>
  </si>
  <si>
    <t>R99C8</t>
    <phoneticPr fontId="1"/>
  </si>
  <si>
    <t>R99C9</t>
    <phoneticPr fontId="1"/>
  </si>
  <si>
    <t>R99C15</t>
    <phoneticPr fontId="1"/>
  </si>
  <si>
    <t>R101C8</t>
    <phoneticPr fontId="1"/>
  </si>
  <si>
    <t>(２)推薦対象活動において、工夫している点について具体的内容をご記入ください。</t>
    <phoneticPr fontId="1"/>
  </si>
  <si>
    <t>※アンケート以外に実施している効果測定があれば記入</t>
    <phoneticPr fontId="1"/>
  </si>
  <si>
    <t>直近1年間の食育活動の回数
（複数の体験についてはそれぞれの回数と累計）　　　　</t>
    <rPh sb="0" eb="2">
      <t>チョッキン</t>
    </rPh>
    <rPh sb="3" eb="5">
      <t>ネンカン</t>
    </rPh>
    <rPh sb="6" eb="8">
      <t>ショクイク</t>
    </rPh>
    <rPh sb="8" eb="10">
      <t>カツドウ</t>
    </rPh>
    <rPh sb="11" eb="13">
      <t>カイスウ</t>
    </rPh>
    <rPh sb="15" eb="17">
      <t>フクスウ</t>
    </rPh>
    <rPh sb="18" eb="20">
      <t>タイケン</t>
    </rPh>
    <rPh sb="30" eb="32">
      <t>カイスウ</t>
    </rPh>
    <rPh sb="33" eb="35">
      <t>ルイケイ</t>
    </rPh>
    <phoneticPr fontId="1"/>
  </si>
  <si>
    <t>※資料（冊子）作成、ホームページやＳＮＳなどでの情報発信について、具体的（作成年度、掲載内容、発信内容、年間の発信回数、URL、SNSアカウント名など）に記入</t>
    <rPh sb="72" eb="73">
      <t>ナ</t>
    </rPh>
    <phoneticPr fontId="1"/>
  </si>
  <si>
    <t>本表彰を知ったきっかけについて</t>
    <rPh sb="0" eb="1">
      <t>ホン</t>
    </rPh>
    <rPh sb="1" eb="3">
      <t>ヒョウショウ</t>
    </rPh>
    <rPh sb="4" eb="5">
      <t>シ</t>
    </rPh>
    <phoneticPr fontId="1"/>
  </si>
  <si>
    <t>１‐農林水産省ホームページ</t>
    <rPh sb="2" eb="4">
      <t>ノウリン</t>
    </rPh>
    <rPh sb="4" eb="7">
      <t>スイサンショウ</t>
    </rPh>
    <phoneticPr fontId="1"/>
  </si>
  <si>
    <t>２‐農林水産省メールマガジン</t>
    <rPh sb="2" eb="4">
      <t>ノウリン</t>
    </rPh>
    <rPh sb="4" eb="7">
      <t>スイサンショウ</t>
    </rPh>
    <phoneticPr fontId="1"/>
  </si>
  <si>
    <t>３‐チラシ・ポスター</t>
    <phoneticPr fontId="1"/>
  </si>
  <si>
    <t>４‐その他</t>
    <phoneticPr fontId="1"/>
  </si>
  <si>
    <t>生涯を通じた心身の健康を支える食育を推進する活動</t>
    <rPh sb="0" eb="2">
      <t>ショウガイ</t>
    </rPh>
    <rPh sb="3" eb="4">
      <t>ツウ</t>
    </rPh>
    <rPh sb="6" eb="8">
      <t>シンシン</t>
    </rPh>
    <rPh sb="9" eb="11">
      <t>ケンコウ</t>
    </rPh>
    <rPh sb="12" eb="13">
      <t>ササ</t>
    </rPh>
    <rPh sb="15" eb="17">
      <t>ショクイク</t>
    </rPh>
    <rPh sb="18" eb="20">
      <t>スイシン</t>
    </rPh>
    <rPh sb="22" eb="24">
      <t>カツドウ</t>
    </rPh>
    <phoneticPr fontId="1"/>
  </si>
  <si>
    <t>持続可能な食を支える食育を推進する活動</t>
    <rPh sb="0" eb="2">
      <t>ジゾク</t>
    </rPh>
    <rPh sb="2" eb="4">
      <t>カノウ</t>
    </rPh>
    <rPh sb="5" eb="6">
      <t>ショク</t>
    </rPh>
    <rPh sb="7" eb="8">
      <t>ササ</t>
    </rPh>
    <rPh sb="10" eb="12">
      <t>ショクイク</t>
    </rPh>
    <rPh sb="13" eb="15">
      <t>スイシン</t>
    </rPh>
    <rPh sb="17" eb="19">
      <t>カツドウ</t>
    </rPh>
    <phoneticPr fontId="1"/>
  </si>
  <si>
    <t>「新たな日常」やデジタル化に対応した食育を推進する活動</t>
    <rPh sb="1" eb="2">
      <t>アラ</t>
    </rPh>
    <rPh sb="4" eb="6">
      <t>ニチジョウ</t>
    </rPh>
    <rPh sb="12" eb="13">
      <t>カ</t>
    </rPh>
    <rPh sb="14" eb="16">
      <t>タイオウ</t>
    </rPh>
    <rPh sb="18" eb="20">
      <t>ショクイク</t>
    </rPh>
    <rPh sb="21" eb="23">
      <t>スイシン</t>
    </rPh>
    <rPh sb="25" eb="27">
      <t>カツドウ</t>
    </rPh>
    <phoneticPr fontId="1"/>
  </si>
  <si>
    <t>　　　回、　　　回、年間累計　　　回</t>
    <rPh sb="10" eb="12">
      <t>ネンカン</t>
    </rPh>
    <phoneticPr fontId="1"/>
  </si>
  <si>
    <t>応募の際にご記入いただいた個人情報は、「食育活動表彰」のほか農林水産省が実施する食育に関する表彰の審査及び審査にあたっての都道府県関係行政部局への問い合わせ、表彰式招待状の送付、審査結果の通知にのみ活用します。それ以外の目的には一切使用いたしません。応募者の個人情報を応募者の同意無しに業務委託先以外の第三者に開示・提供することはございません（法令等により開示を求められた場合を除く）。お申込に際して取得した個人情報は応募締切後、保存期間経過後に破棄いたします。</t>
    <rPh sb="20" eb="22">
      <t>ショクイク</t>
    </rPh>
    <rPh sb="22" eb="24">
      <t>カツドウ</t>
    </rPh>
    <rPh sb="24" eb="26">
      <t>ヒョウショウ</t>
    </rPh>
    <rPh sb="30" eb="32">
      <t>ノウリン</t>
    </rPh>
    <rPh sb="32" eb="35">
      <t>スイサンショウ</t>
    </rPh>
    <rPh sb="36" eb="38">
      <t>ジッシ</t>
    </rPh>
    <rPh sb="40" eb="42">
      <t>ショクイク</t>
    </rPh>
    <rPh sb="43" eb="44">
      <t>カン</t>
    </rPh>
    <rPh sb="46" eb="48">
      <t>ヒョウショウ</t>
    </rPh>
    <rPh sb="51" eb="52">
      <t>オヨ</t>
    </rPh>
    <phoneticPr fontId="1"/>
  </si>
  <si>
    <t>その他食育の推進</t>
    <rPh sb="2" eb="3">
      <t>タ</t>
    </rPh>
    <rPh sb="3" eb="5">
      <t>ショク</t>
    </rPh>
    <rPh sb="6" eb="8">
      <t>スイシン</t>
    </rPh>
    <phoneticPr fontId="2"/>
  </si>
  <si>
    <t>※掲載媒体（新聞、テレビ、雑誌等）の名称、時期を記入</t>
    <phoneticPr fontId="1"/>
  </si>
  <si>
    <t>※活動の様子や実績がわかる写真があれば送付ください。（5枚以内厳守）</t>
    <rPh sb="19" eb="21">
      <t>ソウフ</t>
    </rPh>
    <rPh sb="29" eb="31">
      <t>イナイ</t>
    </rPh>
    <rPh sb="31" eb="33">
      <t>ゲンシュ</t>
    </rPh>
    <phoneticPr fontId="1"/>
  </si>
  <si>
    <t>※添付資料の詳細はホームページを御確認ください。</t>
    <rPh sb="1" eb="3">
      <t>テンプ</t>
    </rPh>
    <rPh sb="3" eb="5">
      <t>シリョウ</t>
    </rPh>
    <rPh sb="6" eb="8">
      <t>ショウサイ</t>
    </rPh>
    <rPh sb="16" eb="19">
      <t>ゴカクニン</t>
    </rPh>
    <phoneticPr fontId="1"/>
  </si>
  <si>
    <t>※応募の活動において、下記の４つのうち最も重点をおいているテーマに○をしてください。重点テーマが複数ある場合は、重点をおいているテーマに順位を付してください。</t>
    <phoneticPr fontId="1"/>
  </si>
  <si>
    <t>活動の重点テーマ（*3）</t>
    <rPh sb="0" eb="2">
      <t>カツドウ</t>
    </rPh>
    <phoneticPr fontId="1"/>
  </si>
  <si>
    <t>活動に関する
効果測定（*2）</t>
    <rPh sb="0" eb="2">
      <t>カツドウ</t>
    </rPh>
    <rPh sb="3" eb="4">
      <t>カン</t>
    </rPh>
    <rPh sb="7" eb="9">
      <t>コウカ</t>
    </rPh>
    <rPh sb="9" eb="11">
      <t>ソクテイ</t>
    </rPh>
    <phoneticPr fontId="1"/>
  </si>
  <si>
    <t>直近１年間の
参加対象・人数
（*1）
※複数回答可</t>
    <rPh sb="0" eb="1">
      <t>チョク</t>
    </rPh>
    <rPh sb="1" eb="2">
      <t>チカ</t>
    </rPh>
    <rPh sb="3" eb="4">
      <t>ネン</t>
    </rPh>
    <rPh sb="4" eb="5">
      <t>カン</t>
    </rPh>
    <rPh sb="7" eb="9">
      <t>サンカ</t>
    </rPh>
    <rPh sb="9" eb="11">
      <t>タイショウ</t>
    </rPh>
    <rPh sb="12" eb="14">
      <t>ニンズウ</t>
    </rPh>
    <phoneticPr fontId="1"/>
  </si>
  <si>
    <t>（*1）今年度の活動に至るまでに、推薦対象活動がどのように発展・展開してきたのかを記載してください。</t>
    <phoneticPr fontId="1"/>
  </si>
  <si>
    <t>（*2）参加者アンケートや効果測定を活動の見直しに活用した場合は、具体的に記載してください。</t>
    <phoneticPr fontId="1"/>
  </si>
  <si>
    <t>（*3）推薦対象活動の重点テーマを実現するために、具体的にどのようなことをしていますか。</t>
    <phoneticPr fontId="1"/>
  </si>
  <si>
    <t>※100字以内で記入</t>
    <phoneticPr fontId="1"/>
  </si>
  <si>
    <t>※活動で使用する資料があれば記入
※オンラインによる取り組みがあれば記入</t>
    <rPh sb="1" eb="3">
      <t>カツドウ</t>
    </rPh>
    <rPh sb="4" eb="6">
      <t>シヨウ</t>
    </rPh>
    <rPh sb="8" eb="10">
      <t>シリョウ</t>
    </rPh>
    <rPh sb="14" eb="16">
      <t>キニュウ</t>
    </rPh>
    <rPh sb="26" eb="27">
      <t>ト</t>
    </rPh>
    <rPh sb="28" eb="29">
      <t>ク</t>
    </rPh>
    <rPh sb="34" eb="36">
      <t>キニュウ</t>
    </rPh>
    <phoneticPr fontId="1"/>
  </si>
  <si>
    <t>連携先・連携内容</t>
    <rPh sb="0" eb="3">
      <t>レンケイサキ</t>
    </rPh>
    <rPh sb="4" eb="8">
      <t>レンケイナイヨウ</t>
    </rPh>
    <phoneticPr fontId="1"/>
  </si>
  <si>
    <t>※有の場合、連携先及び連携内容等を具体的に記入</t>
    <rPh sb="1" eb="2">
      <t>アリ</t>
    </rPh>
    <rPh sb="9" eb="10">
      <t>オヨ</t>
    </rPh>
    <rPh sb="15" eb="16">
      <t>トウ</t>
    </rPh>
    <phoneticPr fontId="1"/>
  </si>
  <si>
    <t>※〇〇活動（～県～市）、△△体験会の開催（～県～市）など、活動地域と内容が分かるよう具体的に記入</t>
    <rPh sb="3" eb="5">
      <t>カツドウ</t>
    </rPh>
    <rPh sb="7" eb="8">
      <t>ケン</t>
    </rPh>
    <rPh sb="9" eb="10">
      <t>シ</t>
    </rPh>
    <rPh sb="13" eb="16">
      <t>タイケンカイ</t>
    </rPh>
    <rPh sb="17" eb="19">
      <t>カイサイ</t>
    </rPh>
    <rPh sb="22" eb="23">
      <t>ケン</t>
    </rPh>
    <rPh sb="24" eb="25">
      <t>シ</t>
    </rPh>
    <rPh sb="28" eb="32">
      <t>カツドウチイキ</t>
    </rPh>
    <rPh sb="33" eb="35">
      <t>ナイヨウ</t>
    </rPh>
    <rPh sb="36" eb="37">
      <t>ワ</t>
    </rPh>
    <rPh sb="42" eb="45">
      <t>グタイテキ</t>
    </rPh>
    <rPh sb="45" eb="47">
      <t>キニュウ</t>
    </rPh>
    <phoneticPr fontId="1"/>
  </si>
  <si>
    <t>活動の特徴等</t>
    <phoneticPr fontId="1"/>
  </si>
  <si>
    <t>　　対象活動の内容
　・活動を始めた経緯
　・活動の目的、概要</t>
    <rPh sb="7" eb="9">
      <t>ナイヨウ</t>
    </rPh>
    <rPh sb="12" eb="14">
      <t>カツドウ</t>
    </rPh>
    <rPh sb="15" eb="16">
      <t>ハジ</t>
    </rPh>
    <rPh sb="18" eb="20">
      <t>ケイイ</t>
    </rPh>
    <rPh sb="23" eb="25">
      <t>カツドウ</t>
    </rPh>
    <rPh sb="26" eb="28">
      <t>モクテキ</t>
    </rPh>
    <rPh sb="29" eb="31">
      <t>ガイヨウ</t>
    </rPh>
    <phoneticPr fontId="1"/>
  </si>
  <si>
    <t>第８回　食育活動表彰　推薦調書
ボランティア部門</t>
    <rPh sb="22" eb="24">
      <t>ブモン</t>
    </rPh>
    <phoneticPr fontId="1"/>
  </si>
  <si>
    <t>第８回　食育活動表彰　推薦調書
ボランティア部門</t>
    <rPh sb="0" eb="1">
      <t>ダイ</t>
    </rPh>
    <rPh sb="2" eb="3">
      <t>カイ</t>
    </rPh>
    <rPh sb="4" eb="6">
      <t>ショク</t>
    </rPh>
    <rPh sb="6" eb="8">
      <t>カツドウ</t>
    </rPh>
    <rPh sb="8" eb="10">
      <t>ヒョウショウ</t>
    </rPh>
    <rPh sb="11" eb="13">
      <t>スイセン</t>
    </rPh>
    <rPh sb="13" eb="15">
      <t>チョウショ</t>
    </rPh>
    <rPh sb="22" eb="24">
      <t>ブモン</t>
    </rPh>
    <phoneticPr fontId="1"/>
  </si>
  <si>
    <t>７‐大人（6及び８以外）</t>
    <rPh sb="6" eb="7">
      <t>オヨ</t>
    </rPh>
    <rPh sb="9" eb="11">
      <t>イガイ</t>
    </rPh>
    <phoneticPr fontId="1"/>
  </si>
  <si>
    <t>【第８回食育活動表彰運営事務局】　株式会社ステージ内
（送付先）E-mail：syokuiku2023@stage.ac　（10MB以内）
　　　　　郵送：〒108-0022　東京都港区海岸3-5-1　株式会社ステージ内「第８回食育活動表彰運営事務局」宛
　　　　　TEL：03-3554-5170（平日 9：30～17：30、土日祝日及び8月10日除く）　　</t>
    <rPh sb="17" eb="19">
      <t>カブシキ</t>
    </rPh>
    <rPh sb="19" eb="21">
      <t>カイシャ</t>
    </rPh>
    <rPh sb="25" eb="26">
      <t>ナイ</t>
    </rPh>
    <rPh sb="66" eb="68">
      <t>イナイ</t>
    </rPh>
    <rPh sb="91" eb="92">
      <t>ミナト</t>
    </rPh>
    <rPh sb="93" eb="95">
      <t>カイガン</t>
    </rPh>
    <rPh sb="103" eb="105">
      <t>カイシャ</t>
    </rPh>
    <rPh sb="109" eb="110">
      <t>ナイ</t>
    </rPh>
    <rPh sb="168" eb="169">
      <t>オヨ</t>
    </rPh>
    <rPh sb="171" eb="172">
      <t>ガツ</t>
    </rPh>
    <rPh sb="174" eb="175">
      <t>ヒ</t>
    </rPh>
    <rPh sb="175" eb="176">
      <t>ノゾ</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</si>
</sst>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000\-0000"/>
  </numFmts>
  <fonts count="18" x14ac:knownFonts="1">
    <font>
      <sz val="11"/>
      <name val="ＭＳ Ｐゴシック"/>
      <family val="3"/>
      <charset val="128"/>
    </font>
    <font>
      <sz val="6"/>
      <name val="ＭＳ Ｐゴシック"/>
      <family val="3"/>
      <charset val="128"/>
    </font>
    <font>
      <b/>
      <sz val="6"/>
      <name val="メイリオ"/>
      <family val="3"/>
      <charset val="128"/>
    </font>
    <font>
      <sz val="9"/>
      <name val="ＭＳ Ｐゴシック"/>
      <family val="3"/>
      <charset val="128"/>
    </font>
    <font>
      <u/>
      <sz val="11"/>
      <name val="ＭＳ Ｐゴシック"/>
      <family val="3"/>
      <charset val="128"/>
    </font>
    <font>
      <sz val="9"/>
      <color theme="1"/>
      <name val="ＭＳ Ｐゴシック"/>
      <family val="3"/>
      <charset val="128"/>
    </font>
    <font>
      <sz val="18"/>
      <color theme="0"/>
      <name val="HGPｺﾞｼｯｸE"/>
      <family val="3"/>
      <charset val="128"/>
    </font>
    <font>
      <sz val="24"/>
      <name val="ＭＳ Ｐゴシック"/>
      <family val="3"/>
      <charset val="128"/>
    </font>
    <font>
      <sz val="9"/>
      <color indexed="10"/>
      <name val="ＭＳ Ｐゴシック"/>
      <family val="3"/>
      <charset val="128"/>
    </font>
    <font>
      <sz val="9"/>
      <color rgb="FFFF5050"/>
      <name val="ＭＳ Ｐゴシック"/>
      <family val="3"/>
      <charset val="128"/>
    </font>
    <font>
      <sz val="11"/>
      <name val="ＭＳ ゴシック"/>
      <family val="3"/>
      <charset val="128"/>
    </font>
    <font>
      <sz val="9"/>
      <color rgb="FF000000"/>
      <name val="Meiryo UI"/>
      <family val="3"/>
      <charset val="128"/>
    </font>
    <font>
      <sz val="11"/>
      <name val="ＭＳ Ｐゴシック"/>
      <family val="3"/>
      <charset val="128"/>
    </font>
    <font>
      <sz val="11"/>
      <color theme="1"/>
      <name val="ＭＳ Ｐゴシック"/>
      <family val="3"/>
      <charset val="128"/>
      <scheme val="minor"/>
    </font>
    <font>
      <sz val="20"/>
      <color rgb="FFFF9900"/>
      <name val="HGP創英角ｺﾞｼｯｸUB"/>
      <family val="3"/>
      <charset val="128"/>
    </font>
    <font>
      <sz val="9"/>
      <color rgb="FFFF9900"/>
      <name val="ＭＳ Ｐゴシック"/>
      <family val="3"/>
      <charset val="128"/>
    </font>
    <font>
      <b/>
      <sz val="11"/>
      <name val="メイリオ"/>
      <family val="3"/>
      <charset val="128"/>
    </font>
    <font>
      <sz val="11"/>
      <color theme="1"/>
      <name val="ＭＳ ゴシック"/>
      <family val="3"/>
      <charset val="128"/>
    </font>
  </fonts>
  <fills count="10">
    <fill>
      <patternFill patternType="none"/>
    </fill>
    <fill>
      <patternFill patternType="gray125"/>
    </fill>
    <fill>
      <patternFill patternType="solid">
        <fgColor rgb="FFFFFFCC"/>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2"/>
        <bgColor indexed="64"/>
      </patternFill>
    </fill>
    <fill>
      <patternFill patternType="solid">
        <fgColor theme="0" tint="-0.14999847407452621"/>
        <bgColor indexed="64"/>
      </patternFill>
    </fill>
    <fill>
      <patternFill patternType="solid">
        <fgColor rgb="FFFF9900"/>
        <bgColor indexed="64"/>
      </patternFill>
    </fill>
    <fill>
      <patternFill patternType="solid">
        <fgColor rgb="FFFFE699"/>
        <bgColor indexed="64"/>
      </patternFill>
    </fill>
  </fills>
  <borders count="47">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s>
  <cellStyleXfs count="3">
    <xf numFmtId="0" fontId="0" fillId="0" borderId="0">
      <alignment vertical="center"/>
    </xf>
    <xf numFmtId="38" fontId="12" fillId="0" borderId="0" applyFont="0" applyFill="0" applyBorder="0" applyAlignment="0" applyProtection="0">
      <alignment vertical="center"/>
    </xf>
    <xf numFmtId="0" fontId="13" fillId="0" borderId="0">
      <alignment vertical="center"/>
    </xf>
  </cellStyleXfs>
  <cellXfs count="252">
    <xf numFmtId="0" fontId="0" fillId="0" borderId="0" xfId="0">
      <alignment vertical="center"/>
    </xf>
    <xf numFmtId="0" fontId="0" fillId="0" borderId="0" xfId="0" applyFont="1" applyFill="1" applyAlignment="1" applyProtection="1">
      <alignment vertical="center"/>
      <protection locked="0"/>
    </xf>
    <xf numFmtId="0" fontId="3" fillId="0" borderId="0" xfId="0" applyFont="1" applyFill="1" applyBorder="1" applyAlignment="1" applyProtection="1">
      <alignment vertical="center"/>
    </xf>
    <xf numFmtId="0" fontId="0" fillId="0" borderId="0" xfId="0" applyFont="1" applyAlignment="1" applyProtection="1">
      <alignment vertical="center"/>
    </xf>
    <xf numFmtId="0" fontId="0" fillId="0" borderId="0" xfId="0" applyFont="1" applyFill="1" applyAlignment="1" applyProtection="1">
      <alignment vertical="center"/>
    </xf>
    <xf numFmtId="0" fontId="10" fillId="0" borderId="0" xfId="0" applyFont="1" applyFill="1" applyAlignment="1" applyProtection="1">
      <alignment vertical="center"/>
    </xf>
    <xf numFmtId="0" fontId="0" fillId="0" borderId="0" xfId="0" applyFont="1" applyFill="1" applyBorder="1" applyAlignment="1" applyProtection="1">
      <alignment vertical="center"/>
    </xf>
    <xf numFmtId="0" fontId="3" fillId="0" borderId="1" xfId="0" applyFont="1" applyFill="1" applyBorder="1" applyAlignment="1" applyProtection="1">
      <alignment vertical="center"/>
    </xf>
    <xf numFmtId="0" fontId="0" fillId="0" borderId="2"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3" xfId="0" applyFont="1" applyFill="1" applyBorder="1" applyAlignment="1" applyProtection="1">
      <alignment vertical="center"/>
    </xf>
    <xf numFmtId="0" fontId="3" fillId="0" borderId="16" xfId="0" applyFont="1" applyFill="1" applyBorder="1" applyAlignment="1" applyProtection="1">
      <alignment vertical="center"/>
    </xf>
    <xf numFmtId="0" fontId="3" fillId="0" borderId="4" xfId="0" applyFont="1" applyFill="1" applyBorder="1" applyAlignment="1" applyProtection="1">
      <alignment vertical="center"/>
    </xf>
    <xf numFmtId="0" fontId="3" fillId="2" borderId="10" xfId="0" applyFont="1" applyFill="1" applyBorder="1" applyAlignment="1" applyProtection="1">
      <alignment vertical="center"/>
    </xf>
    <xf numFmtId="0" fontId="0" fillId="2" borderId="10" xfId="0" applyFont="1" applyFill="1" applyBorder="1" applyAlignment="1" applyProtection="1">
      <alignment vertical="center"/>
    </xf>
    <xf numFmtId="0" fontId="3" fillId="2" borderId="17" xfId="0" applyFont="1" applyFill="1" applyBorder="1" applyAlignment="1" applyProtection="1">
      <alignment vertical="center"/>
    </xf>
    <xf numFmtId="0" fontId="3" fillId="2" borderId="12" xfId="0" applyFont="1" applyFill="1" applyBorder="1" applyAlignment="1" applyProtection="1">
      <alignment vertical="center"/>
    </xf>
    <xf numFmtId="0" fontId="3" fillId="2" borderId="2" xfId="0" applyFont="1" applyFill="1" applyBorder="1" applyAlignment="1" applyProtection="1">
      <alignment vertical="center"/>
    </xf>
    <xf numFmtId="0" fontId="3" fillId="2" borderId="14" xfId="0" applyFont="1" applyFill="1" applyBorder="1" applyAlignment="1" applyProtection="1">
      <alignment vertical="center"/>
    </xf>
    <xf numFmtId="0" fontId="3" fillId="2" borderId="3" xfId="0" applyFont="1" applyFill="1" applyBorder="1" applyAlignment="1" applyProtection="1">
      <alignment vertical="center"/>
    </xf>
    <xf numFmtId="0" fontId="3" fillId="2" borderId="8" xfId="0" applyFont="1" applyFill="1" applyBorder="1" applyAlignment="1" applyProtection="1">
      <alignment vertical="center"/>
    </xf>
    <xf numFmtId="0" fontId="3" fillId="2" borderId="8" xfId="0" applyFont="1" applyFill="1" applyBorder="1" applyAlignment="1" applyProtection="1">
      <alignment horizontal="right" vertical="center"/>
    </xf>
    <xf numFmtId="0" fontId="3" fillId="2" borderId="5" xfId="0" applyFont="1" applyFill="1" applyBorder="1" applyAlignment="1" applyProtection="1">
      <alignment vertical="center"/>
    </xf>
    <xf numFmtId="0" fontId="0" fillId="2" borderId="0" xfId="0" applyFont="1" applyFill="1" applyBorder="1" applyAlignment="1" applyProtection="1">
      <alignment vertical="center"/>
    </xf>
    <xf numFmtId="0" fontId="0" fillId="2" borderId="8" xfId="0" applyFont="1" applyFill="1" applyBorder="1" applyAlignment="1" applyProtection="1">
      <alignment vertical="center"/>
    </xf>
    <xf numFmtId="0" fontId="3" fillId="2" borderId="0" xfId="0" applyFont="1" applyFill="1" applyBorder="1" applyAlignment="1" applyProtection="1">
      <alignment vertical="center"/>
    </xf>
    <xf numFmtId="0" fontId="3" fillId="2" borderId="0" xfId="0" applyFont="1" applyFill="1" applyBorder="1" applyAlignment="1" applyProtection="1">
      <alignment horizontal="right" vertical="center"/>
    </xf>
    <xf numFmtId="0" fontId="0" fillId="2" borderId="1" xfId="0" applyFont="1" applyFill="1" applyBorder="1" applyAlignment="1" applyProtection="1">
      <alignment vertical="center"/>
    </xf>
    <xf numFmtId="0" fontId="0" fillId="2" borderId="2" xfId="0" applyFont="1" applyFill="1" applyBorder="1" applyAlignment="1" applyProtection="1">
      <alignment vertical="center"/>
    </xf>
    <xf numFmtId="0" fontId="0" fillId="2" borderId="8" xfId="0" applyFont="1" applyFill="1" applyBorder="1" applyAlignment="1" applyProtection="1">
      <alignment vertical="center" wrapText="1"/>
    </xf>
    <xf numFmtId="0" fontId="3" fillId="2" borderId="0" xfId="0" applyFont="1" applyFill="1" applyBorder="1" applyAlignment="1" applyProtection="1">
      <alignment vertical="center" wrapText="1"/>
    </xf>
    <xf numFmtId="0" fontId="8" fillId="2" borderId="0" xfId="0" applyFont="1" applyFill="1" applyBorder="1" applyAlignment="1" applyProtection="1">
      <alignment vertical="center"/>
    </xf>
    <xf numFmtId="0" fontId="0" fillId="2" borderId="0" xfId="0" applyNumberFormat="1" applyFont="1" applyFill="1" applyBorder="1" applyAlignment="1" applyProtection="1">
      <alignment vertical="top"/>
    </xf>
    <xf numFmtId="0" fontId="3" fillId="2" borderId="1" xfId="0" applyFont="1" applyFill="1" applyBorder="1" applyAlignment="1" applyProtection="1">
      <alignment vertical="center"/>
    </xf>
    <xf numFmtId="0" fontId="3" fillId="2" borderId="7" xfId="0" applyFont="1" applyFill="1" applyBorder="1" applyAlignment="1" applyProtection="1">
      <alignment vertical="center"/>
    </xf>
    <xf numFmtId="0" fontId="0" fillId="0" borderId="15" xfId="0" applyFont="1" applyFill="1" applyBorder="1" applyAlignment="1" applyProtection="1">
      <alignment horizontal="center" vertical="center" shrinkToFit="1"/>
      <protection locked="0"/>
    </xf>
    <xf numFmtId="0" fontId="3" fillId="2" borderId="18" xfId="0" applyFont="1" applyFill="1" applyBorder="1" applyAlignment="1" applyProtection="1">
      <alignment vertical="center"/>
    </xf>
    <xf numFmtId="0" fontId="0" fillId="5" borderId="0" xfId="0" applyFont="1" applyFill="1" applyAlignment="1" applyProtection="1">
      <alignment vertical="center"/>
      <protection locked="0"/>
    </xf>
    <xf numFmtId="0" fontId="0" fillId="6" borderId="0" xfId="0" applyFont="1" applyFill="1" applyAlignment="1" applyProtection="1">
      <alignment vertical="center"/>
      <protection locked="0"/>
    </xf>
    <xf numFmtId="0" fontId="0" fillId="7" borderId="0" xfId="0" applyFont="1" applyFill="1" applyAlignment="1" applyProtection="1">
      <alignment vertical="center"/>
    </xf>
    <xf numFmtId="0" fontId="0" fillId="7" borderId="0" xfId="0" applyFont="1" applyFill="1" applyBorder="1" applyAlignment="1" applyProtection="1">
      <alignment vertical="center"/>
    </xf>
    <xf numFmtId="2" fontId="0" fillId="7" borderId="0" xfId="0" applyNumberFormat="1" applyFont="1" applyFill="1" applyAlignment="1" applyProtection="1">
      <alignment vertical="center"/>
    </xf>
    <xf numFmtId="0" fontId="3" fillId="9" borderId="1" xfId="0" applyFont="1" applyFill="1" applyBorder="1" applyAlignment="1" applyProtection="1">
      <alignment vertical="center"/>
    </xf>
    <xf numFmtId="0" fontId="3" fillId="9" borderId="7" xfId="0" applyFont="1" applyFill="1" applyBorder="1" applyAlignment="1" applyProtection="1">
      <alignment vertical="center"/>
    </xf>
    <xf numFmtId="176" fontId="3" fillId="9" borderId="18" xfId="0" applyNumberFormat="1" applyFont="1" applyFill="1" applyBorder="1" applyAlignment="1" applyProtection="1">
      <alignment vertical="center"/>
    </xf>
    <xf numFmtId="0" fontId="0" fillId="9" borderId="4" xfId="0" applyFont="1" applyFill="1" applyBorder="1" applyAlignment="1" applyProtection="1">
      <alignment vertical="center"/>
    </xf>
    <xf numFmtId="0" fontId="0" fillId="9" borderId="9" xfId="0" applyFont="1" applyFill="1" applyBorder="1" applyAlignment="1" applyProtection="1">
      <alignment vertical="center"/>
    </xf>
    <xf numFmtId="176" fontId="0" fillId="9" borderId="10" xfId="0" applyNumberFormat="1" applyFont="1" applyFill="1" applyBorder="1" applyAlignment="1" applyProtection="1">
      <alignment vertical="center"/>
    </xf>
    <xf numFmtId="176" fontId="0" fillId="9" borderId="10" xfId="0" applyNumberFormat="1" applyFont="1" applyFill="1" applyBorder="1" applyAlignment="1" applyProtection="1">
      <alignment vertical="center" wrapText="1"/>
    </xf>
    <xf numFmtId="0" fontId="10" fillId="3" borderId="0" xfId="0" applyFont="1" applyFill="1" applyAlignment="1" applyProtection="1">
      <alignment vertical="center"/>
    </xf>
    <xf numFmtId="0" fontId="10" fillId="4" borderId="0" xfId="0" applyFont="1" applyFill="1" applyAlignment="1" applyProtection="1">
      <alignment vertical="center"/>
    </xf>
    <xf numFmtId="0" fontId="10" fillId="4" borderId="0" xfId="0" applyFont="1" applyFill="1" applyBorder="1" applyAlignment="1" applyProtection="1">
      <alignment vertical="center"/>
    </xf>
    <xf numFmtId="0" fontId="10" fillId="9" borderId="0" xfId="0" applyFont="1" applyFill="1" applyAlignment="1" applyProtection="1">
      <alignment vertical="center"/>
    </xf>
    <xf numFmtId="176" fontId="10" fillId="0" borderId="0" xfId="0" applyNumberFormat="1" applyFont="1" applyFill="1" applyAlignment="1" applyProtection="1">
      <alignment vertical="center"/>
    </xf>
    <xf numFmtId="0" fontId="10" fillId="0" borderId="0" xfId="0" quotePrefix="1" applyFont="1" applyFill="1" applyAlignment="1" applyProtection="1">
      <alignment vertical="center"/>
    </xf>
    <xf numFmtId="0" fontId="17" fillId="0" borderId="0" xfId="2" applyNumberFormat="1" applyFont="1" applyFill="1" applyAlignment="1" applyProtection="1">
      <alignment vertical="center"/>
    </xf>
    <xf numFmtId="0" fontId="17" fillId="0" borderId="0" xfId="2" applyNumberFormat="1" applyFont="1" applyFill="1" applyBorder="1" applyAlignment="1" applyProtection="1">
      <alignment vertical="center"/>
    </xf>
    <xf numFmtId="0" fontId="10" fillId="0" borderId="0" xfId="2" applyNumberFormat="1" applyFont="1" applyAlignment="1" applyProtection="1">
      <alignment vertical="center"/>
    </xf>
    <xf numFmtId="0" fontId="10" fillId="0" borderId="0" xfId="2" applyFont="1" applyAlignment="1" applyProtection="1">
      <alignment vertical="center"/>
    </xf>
    <xf numFmtId="0" fontId="17" fillId="0" borderId="0" xfId="2" applyFont="1" applyFill="1" applyAlignment="1" applyProtection="1">
      <alignment vertical="center"/>
    </xf>
    <xf numFmtId="0" fontId="16" fillId="0" borderId="0" xfId="0" applyFont="1" applyProtection="1">
      <alignment vertical="center"/>
    </xf>
    <xf numFmtId="0" fontId="0" fillId="0" borderId="0" xfId="0" applyFont="1" applyFill="1" applyProtection="1">
      <alignment vertical="center"/>
      <protection locked="0"/>
    </xf>
    <xf numFmtId="0" fontId="0" fillId="0" borderId="0" xfId="0" applyFont="1" applyFill="1" applyProtection="1">
      <alignment vertical="center"/>
    </xf>
    <xf numFmtId="0" fontId="3" fillId="9" borderId="8" xfId="0" applyFont="1" applyFill="1" applyBorder="1" applyAlignment="1" applyProtection="1">
      <alignment vertical="center" wrapText="1"/>
    </xf>
    <xf numFmtId="0" fontId="3" fillId="9" borderId="9" xfId="0" applyFont="1" applyFill="1" applyBorder="1" applyAlignment="1" applyProtection="1">
      <alignment vertical="center" wrapText="1"/>
    </xf>
    <xf numFmtId="0" fontId="3" fillId="0" borderId="6" xfId="0" applyFont="1" applyFill="1" applyBorder="1" applyAlignment="1" applyProtection="1">
      <alignment vertical="center"/>
    </xf>
    <xf numFmtId="0" fontId="0" fillId="2" borderId="3" xfId="0" applyFont="1" applyFill="1" applyBorder="1" applyAlignment="1" applyProtection="1">
      <alignment horizontal="center" vertical="center" shrinkToFit="1"/>
      <protection locked="0"/>
    </xf>
    <xf numFmtId="0" fontId="3" fillId="0" borderId="0" xfId="0" applyFont="1">
      <alignment vertical="center"/>
    </xf>
    <xf numFmtId="0" fontId="0" fillId="0" borderId="0" xfId="0" applyProtection="1">
      <alignment vertical="center"/>
      <protection locked="0"/>
    </xf>
    <xf numFmtId="0" fontId="10" fillId="0" borderId="0" xfId="0" applyFont="1">
      <alignment vertical="center"/>
    </xf>
    <xf numFmtId="0" fontId="0" fillId="7" borderId="0" xfId="0" applyFill="1">
      <alignment vertical="center"/>
    </xf>
    <xf numFmtId="0" fontId="3" fillId="7" borderId="0" xfId="0" applyFont="1" applyFill="1">
      <alignment vertical="center"/>
    </xf>
    <xf numFmtId="0" fontId="3" fillId="2" borderId="8" xfId="0" applyFont="1" applyFill="1" applyBorder="1" applyAlignment="1" applyProtection="1">
      <alignment horizontal="left" vertical="center"/>
    </xf>
    <xf numFmtId="0" fontId="3" fillId="2" borderId="2" xfId="0" applyFont="1" applyFill="1" applyBorder="1" applyAlignment="1" applyProtection="1">
      <alignment vertical="center" wrapText="1"/>
    </xf>
    <xf numFmtId="0" fontId="3" fillId="2" borderId="8" xfId="0" applyFont="1" applyFill="1" applyBorder="1" applyAlignment="1" applyProtection="1">
      <alignment vertical="center" wrapText="1"/>
    </xf>
    <xf numFmtId="0" fontId="0" fillId="2" borderId="22" xfId="0" applyFont="1" applyFill="1" applyBorder="1" applyAlignment="1" applyProtection="1">
      <alignment vertical="center" wrapText="1"/>
    </xf>
    <xf numFmtId="0" fontId="3" fillId="2" borderId="22" xfId="0" applyFont="1" applyFill="1" applyBorder="1" applyAlignment="1" applyProtection="1">
      <alignment vertical="center" wrapText="1"/>
    </xf>
    <xf numFmtId="0" fontId="0" fillId="2" borderId="21" xfId="0" applyFont="1" applyFill="1" applyBorder="1" applyAlignment="1" applyProtection="1">
      <alignment vertical="center" wrapText="1"/>
    </xf>
    <xf numFmtId="0" fontId="15" fillId="2" borderId="24" xfId="0" applyFont="1" applyFill="1" applyBorder="1" applyAlignment="1" applyProtection="1">
      <alignment vertical="center"/>
    </xf>
    <xf numFmtId="0" fontId="9" fillId="2" borderId="25" xfId="0" applyFont="1" applyFill="1" applyBorder="1" applyAlignment="1" applyProtection="1">
      <alignment vertical="center"/>
    </xf>
    <xf numFmtId="0" fontId="0" fillId="2" borderId="25" xfId="0" applyFont="1" applyFill="1" applyBorder="1" applyAlignment="1" applyProtection="1">
      <alignment vertical="center"/>
    </xf>
    <xf numFmtId="0" fontId="3" fillId="2" borderId="25" xfId="0" applyFont="1" applyFill="1" applyBorder="1" applyAlignment="1" applyProtection="1">
      <alignment horizontal="center" vertical="center"/>
    </xf>
    <xf numFmtId="0" fontId="15" fillId="2" borderId="25" xfId="0" applyFont="1" applyFill="1" applyBorder="1" applyAlignment="1" applyProtection="1">
      <alignment vertical="center"/>
    </xf>
    <xf numFmtId="0" fontId="4" fillId="2" borderId="25" xfId="0" applyFont="1" applyFill="1" applyBorder="1" applyAlignment="1" applyProtection="1">
      <alignment vertical="center"/>
    </xf>
    <xf numFmtId="0" fontId="0" fillId="2" borderId="26" xfId="0" applyFont="1" applyFill="1" applyBorder="1" applyAlignment="1" applyProtection="1">
      <alignment vertical="center"/>
    </xf>
    <xf numFmtId="176" fontId="0" fillId="9" borderId="33" xfId="0" applyNumberFormat="1" applyFont="1" applyFill="1" applyBorder="1" applyAlignment="1" applyProtection="1">
      <alignment vertical="center" wrapText="1"/>
    </xf>
    <xf numFmtId="0" fontId="0" fillId="2" borderId="35" xfId="0" applyFont="1" applyFill="1" applyBorder="1" applyAlignment="1" applyProtection="1">
      <alignment vertical="center"/>
    </xf>
    <xf numFmtId="0" fontId="3" fillId="2" borderId="30" xfId="0" applyFont="1" applyFill="1" applyBorder="1" applyAlignment="1" applyProtection="1">
      <alignment vertical="center"/>
    </xf>
    <xf numFmtId="0" fontId="3" fillId="2" borderId="35" xfId="0" applyFont="1" applyFill="1" applyBorder="1" applyAlignment="1" applyProtection="1">
      <alignment vertical="center"/>
    </xf>
    <xf numFmtId="0" fontId="3" fillId="2" borderId="32" xfId="0" applyFont="1" applyFill="1" applyBorder="1" applyAlignment="1" applyProtection="1">
      <alignment vertical="center"/>
    </xf>
    <xf numFmtId="0" fontId="3" fillId="2" borderId="28" xfId="0" applyFont="1" applyFill="1" applyBorder="1" applyAlignment="1" applyProtection="1">
      <alignment vertical="center"/>
    </xf>
    <xf numFmtId="0" fontId="0" fillId="0" borderId="20" xfId="0" applyFont="1" applyFill="1" applyBorder="1" applyAlignment="1" applyProtection="1">
      <alignment horizontal="center" vertical="center" shrinkToFit="1"/>
      <protection locked="0"/>
    </xf>
    <xf numFmtId="0" fontId="3" fillId="2" borderId="22" xfId="0" applyFont="1" applyFill="1" applyBorder="1" applyAlignment="1" applyProtection="1">
      <alignment vertical="center"/>
    </xf>
    <xf numFmtId="0" fontId="0" fillId="2" borderId="41" xfId="0" applyFont="1" applyFill="1" applyBorder="1" applyAlignment="1" applyProtection="1">
      <alignment horizontal="center" vertical="center" shrinkToFit="1"/>
      <protection locked="0"/>
    </xf>
    <xf numFmtId="0" fontId="3" fillId="2" borderId="41" xfId="0" applyFont="1" applyFill="1" applyBorder="1" applyAlignment="1" applyProtection="1">
      <alignment vertical="center"/>
    </xf>
    <xf numFmtId="0" fontId="3" fillId="2" borderId="22" xfId="0" applyFont="1" applyFill="1" applyBorder="1" applyAlignment="1" applyProtection="1">
      <alignment horizontal="right" vertical="center"/>
    </xf>
    <xf numFmtId="0" fontId="3" fillId="2" borderId="37" xfId="0" applyFont="1" applyFill="1" applyBorder="1" applyAlignment="1" applyProtection="1">
      <alignment vertical="center"/>
    </xf>
    <xf numFmtId="0" fontId="0" fillId="2" borderId="42" xfId="0" applyNumberFormat="1" applyFont="1" applyFill="1" applyBorder="1" applyAlignment="1" applyProtection="1">
      <alignment vertical="center"/>
    </xf>
    <xf numFmtId="0" fontId="3" fillId="2" borderId="42" xfId="0" applyNumberFormat="1" applyFont="1" applyFill="1" applyBorder="1" applyAlignment="1" applyProtection="1">
      <alignment vertical="center"/>
    </xf>
    <xf numFmtId="0" fontId="0" fillId="2" borderId="35" xfId="0" applyNumberFormat="1" applyFont="1" applyFill="1" applyBorder="1" applyAlignment="1" applyProtection="1">
      <alignment vertical="top"/>
    </xf>
    <xf numFmtId="0" fontId="3" fillId="9" borderId="31" xfId="0" applyFont="1" applyFill="1" applyBorder="1" applyAlignment="1" applyProtection="1">
      <alignment vertical="center" wrapText="1"/>
    </xf>
    <xf numFmtId="0" fontId="3" fillId="2" borderId="21" xfId="0" applyFont="1" applyFill="1" applyBorder="1" applyAlignment="1" applyProtection="1">
      <alignment vertical="center"/>
    </xf>
    <xf numFmtId="0" fontId="3" fillId="2" borderId="43" xfId="0" applyFont="1" applyFill="1" applyBorder="1" applyAlignment="1" applyProtection="1">
      <alignment vertical="center"/>
    </xf>
    <xf numFmtId="0" fontId="3" fillId="2" borderId="44" xfId="0" applyFont="1" applyFill="1" applyBorder="1" applyAlignment="1" applyProtection="1">
      <alignment vertical="center"/>
    </xf>
    <xf numFmtId="0" fontId="0" fillId="2" borderId="1" xfId="0" applyFill="1" applyBorder="1">
      <alignment vertical="center"/>
    </xf>
    <xf numFmtId="0" fontId="0" fillId="2" borderId="7" xfId="0" applyFill="1" applyBorder="1" applyAlignment="1">
      <alignment vertical="center" wrapText="1"/>
    </xf>
    <xf numFmtId="0" fontId="0" fillId="2" borderId="2" xfId="0" applyFill="1" applyBorder="1">
      <alignment vertical="center"/>
    </xf>
    <xf numFmtId="0" fontId="0" fillId="2" borderId="8" xfId="0" applyFill="1" applyBorder="1" applyAlignment="1">
      <alignment vertical="center" wrapText="1"/>
    </xf>
    <xf numFmtId="0" fontId="0" fillId="2" borderId="5" xfId="0" applyFill="1" applyBorder="1" applyAlignment="1">
      <alignment vertical="center" wrapText="1"/>
    </xf>
    <xf numFmtId="0" fontId="3" fillId="9" borderId="39" xfId="0" applyFont="1" applyFill="1" applyBorder="1" applyAlignment="1" applyProtection="1">
      <alignment horizontal="center" vertical="center" wrapText="1"/>
    </xf>
    <xf numFmtId="0" fontId="3" fillId="9" borderId="15" xfId="0" applyFont="1" applyFill="1" applyBorder="1" applyAlignment="1" applyProtection="1">
      <alignment horizontal="center" vertical="center" wrapText="1"/>
    </xf>
    <xf numFmtId="0" fontId="3" fillId="9" borderId="40" xfId="0" applyFont="1" applyFill="1" applyBorder="1" applyAlignment="1" applyProtection="1">
      <alignment horizontal="center" vertical="center" wrapText="1"/>
    </xf>
    <xf numFmtId="0" fontId="3" fillId="9" borderId="20" xfId="0" applyFont="1" applyFill="1" applyBorder="1" applyAlignment="1" applyProtection="1">
      <alignment horizontal="center" vertical="center" wrapText="1"/>
    </xf>
    <xf numFmtId="0" fontId="3" fillId="9" borderId="38" xfId="0" applyFont="1" applyFill="1" applyBorder="1" applyAlignment="1" applyProtection="1">
      <alignment horizontal="center" vertical="center" wrapText="1"/>
    </xf>
    <xf numFmtId="0" fontId="3" fillId="9" borderId="19" xfId="0" applyFont="1" applyFill="1" applyBorder="1" applyAlignment="1" applyProtection="1">
      <alignment horizontal="center" vertical="center" wrapText="1"/>
    </xf>
    <xf numFmtId="0" fontId="0" fillId="0" borderId="8" xfId="0" applyFont="1" applyFill="1" applyBorder="1" applyAlignment="1" applyProtection="1">
      <alignment vertical="center" shrinkToFit="1"/>
      <protection locked="0"/>
    </xf>
    <xf numFmtId="0" fontId="0" fillId="0" borderId="0" xfId="0" applyFont="1" applyFill="1" applyBorder="1" applyAlignment="1" applyProtection="1">
      <alignment vertical="center" shrinkToFit="1"/>
      <protection locked="0"/>
    </xf>
    <xf numFmtId="0" fontId="0" fillId="0" borderId="3" xfId="0" applyFont="1" applyFill="1" applyBorder="1" applyAlignment="1" applyProtection="1">
      <alignment vertical="center" shrinkToFit="1"/>
    </xf>
    <xf numFmtId="0" fontId="0" fillId="0" borderId="3" xfId="0" applyBorder="1" applyAlignment="1" applyProtection="1">
      <alignment vertical="center" shrinkToFit="1"/>
    </xf>
    <xf numFmtId="0" fontId="0" fillId="0" borderId="2" xfId="0" applyFont="1" applyFill="1" applyBorder="1" applyAlignment="1" applyProtection="1">
      <alignment horizontal="left" vertical="center" wrapText="1"/>
    </xf>
    <xf numFmtId="0" fontId="0" fillId="0" borderId="30" xfId="0" applyFont="1" applyFill="1" applyBorder="1" applyAlignment="1" applyProtection="1">
      <alignment horizontal="left" vertical="center" wrapText="1"/>
    </xf>
    <xf numFmtId="0" fontId="0" fillId="0" borderId="22" xfId="0" applyFont="1" applyFill="1" applyBorder="1" applyAlignment="1" applyProtection="1">
      <alignment horizontal="left" vertical="center" wrapText="1"/>
    </xf>
    <xf numFmtId="0" fontId="0" fillId="0" borderId="37" xfId="0" applyFont="1" applyFill="1" applyBorder="1" applyAlignment="1" applyProtection="1">
      <alignment horizontal="left" vertical="center" wrapText="1"/>
    </xf>
    <xf numFmtId="0" fontId="0" fillId="0" borderId="2" xfId="0" applyFont="1" applyFill="1" applyBorder="1" applyAlignment="1" applyProtection="1">
      <alignment vertical="center" wrapText="1"/>
      <protection locked="0"/>
    </xf>
    <xf numFmtId="0" fontId="0" fillId="0" borderId="30" xfId="0" applyFont="1" applyFill="1" applyBorder="1" applyAlignment="1" applyProtection="1">
      <alignment vertical="center" wrapText="1"/>
      <protection locked="0"/>
    </xf>
    <xf numFmtId="0" fontId="0" fillId="0" borderId="8" xfId="0" applyFont="1" applyFill="1" applyBorder="1" applyAlignment="1" applyProtection="1">
      <alignment vertical="center" wrapText="1"/>
      <protection locked="0"/>
    </xf>
    <xf numFmtId="0" fontId="0" fillId="0" borderId="32" xfId="0" applyFont="1" applyFill="1" applyBorder="1" applyAlignment="1" applyProtection="1">
      <alignment vertical="center" wrapText="1"/>
      <protection locked="0"/>
    </xf>
    <xf numFmtId="0" fontId="3" fillId="0" borderId="41" xfId="0" applyFont="1" applyFill="1" applyBorder="1" applyAlignment="1" applyProtection="1">
      <alignment vertical="center"/>
    </xf>
    <xf numFmtId="0" fontId="0" fillId="0" borderId="41" xfId="0" applyFill="1" applyBorder="1" applyAlignment="1">
      <alignment vertical="center"/>
    </xf>
    <xf numFmtId="0" fontId="3" fillId="2" borderId="1" xfId="0" applyFont="1" applyFill="1" applyBorder="1" applyAlignment="1" applyProtection="1">
      <alignment vertical="center" wrapText="1"/>
    </xf>
    <xf numFmtId="0" fontId="3" fillId="2" borderId="2" xfId="0" applyFont="1" applyFill="1" applyBorder="1" applyAlignment="1" applyProtection="1">
      <alignment vertical="center" wrapText="1"/>
    </xf>
    <xf numFmtId="0" fontId="3" fillId="2" borderId="21" xfId="0" applyFont="1" applyFill="1" applyBorder="1" applyAlignment="1" applyProtection="1">
      <alignment vertical="center" wrapText="1"/>
    </xf>
    <xf numFmtId="0" fontId="3" fillId="2" borderId="22" xfId="0" applyFont="1" applyFill="1" applyBorder="1" applyAlignment="1" applyProtection="1">
      <alignment vertical="center" wrapText="1"/>
    </xf>
    <xf numFmtId="0" fontId="0" fillId="0" borderId="1" xfId="0" applyFont="1" applyFill="1" applyBorder="1" applyAlignment="1" applyProtection="1">
      <alignment vertical="center" wrapText="1"/>
      <protection locked="0"/>
    </xf>
    <xf numFmtId="0" fontId="0" fillId="0" borderId="21" xfId="0" applyFont="1" applyFill="1" applyBorder="1" applyAlignment="1" applyProtection="1">
      <alignment vertical="center" wrapText="1"/>
      <protection locked="0"/>
    </xf>
    <xf numFmtId="0" fontId="0" fillId="0" borderId="22" xfId="0" applyFont="1" applyFill="1" applyBorder="1" applyAlignment="1" applyProtection="1">
      <alignment vertical="center" wrapText="1"/>
      <protection locked="0"/>
    </xf>
    <xf numFmtId="0" fontId="0" fillId="0" borderId="37" xfId="0" applyFont="1" applyFill="1" applyBorder="1" applyAlignment="1" applyProtection="1">
      <alignment vertical="center" wrapText="1"/>
      <protection locked="0"/>
    </xf>
    <xf numFmtId="0" fontId="0" fillId="0" borderId="7" xfId="0" applyFont="1" applyFill="1" applyBorder="1" applyAlignment="1" applyProtection="1">
      <alignment vertical="center" wrapText="1"/>
      <protection locked="0"/>
    </xf>
    <xf numFmtId="0" fontId="14" fillId="0" borderId="0" xfId="0" applyFont="1" applyFill="1" applyBorder="1" applyAlignment="1" applyProtection="1">
      <alignment horizontal="left" wrapText="1"/>
    </xf>
    <xf numFmtId="0" fontId="3" fillId="9" borderId="29" xfId="0" applyFont="1" applyFill="1" applyBorder="1" applyAlignment="1" applyProtection="1">
      <alignment horizontal="center" vertical="center" wrapText="1"/>
    </xf>
    <xf numFmtId="0" fontId="3" fillId="9" borderId="2" xfId="0" applyFont="1" applyFill="1" applyBorder="1" applyAlignment="1" applyProtection="1">
      <alignment horizontal="center" vertical="center"/>
    </xf>
    <xf numFmtId="0" fontId="3" fillId="9" borderId="31" xfId="0" applyFont="1" applyFill="1" applyBorder="1" applyAlignment="1" applyProtection="1">
      <alignment horizontal="center" vertical="center"/>
    </xf>
    <xf numFmtId="0" fontId="3" fillId="9" borderId="8" xfId="0" applyFont="1" applyFill="1" applyBorder="1" applyAlignment="1" applyProtection="1">
      <alignment horizontal="center" vertical="center"/>
    </xf>
    <xf numFmtId="0" fontId="0" fillId="0" borderId="10" xfId="0" applyFont="1" applyFill="1" applyBorder="1" applyAlignment="1" applyProtection="1">
      <alignment vertical="center" shrinkToFit="1"/>
      <protection locked="0"/>
    </xf>
    <xf numFmtId="0" fontId="0" fillId="0" borderId="11" xfId="0" applyFont="1" applyFill="1" applyBorder="1" applyAlignment="1" applyProtection="1">
      <alignment vertical="center" shrinkToFit="1"/>
      <protection locked="0"/>
    </xf>
    <xf numFmtId="0" fontId="5" fillId="9" borderId="1" xfId="0" applyFont="1" applyFill="1" applyBorder="1" applyAlignment="1" applyProtection="1">
      <alignment horizontal="center" vertical="center" wrapText="1"/>
    </xf>
    <xf numFmtId="0" fontId="5" fillId="9" borderId="2" xfId="0" applyFont="1" applyFill="1" applyBorder="1" applyAlignment="1" applyProtection="1">
      <alignment horizontal="center" vertical="center" wrapText="1"/>
    </xf>
    <xf numFmtId="0" fontId="5" fillId="9" borderId="4" xfId="0" applyFont="1" applyFill="1" applyBorder="1" applyAlignment="1" applyProtection="1">
      <alignment horizontal="center" vertical="center" wrapText="1"/>
    </xf>
    <xf numFmtId="0" fontId="5" fillId="9" borderId="7" xfId="0" applyFont="1" applyFill="1" applyBorder="1" applyAlignment="1" applyProtection="1">
      <alignment horizontal="center" vertical="center" wrapText="1"/>
    </xf>
    <xf numFmtId="0" fontId="5" fillId="9" borderId="8" xfId="0" applyFont="1" applyFill="1" applyBorder="1" applyAlignment="1" applyProtection="1">
      <alignment horizontal="center" vertical="center" wrapText="1"/>
    </xf>
    <xf numFmtId="0" fontId="5" fillId="9" borderId="9" xfId="0" applyFont="1" applyFill="1" applyBorder="1" applyAlignment="1" applyProtection="1">
      <alignment horizontal="center" vertical="center" wrapText="1"/>
    </xf>
    <xf numFmtId="0" fontId="0" fillId="0" borderId="5"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35" xfId="0" applyBorder="1" applyAlignment="1" applyProtection="1">
      <alignment vertical="center" wrapText="1"/>
      <protection locked="0"/>
    </xf>
    <xf numFmtId="0" fontId="0" fillId="0" borderId="7" xfId="0" applyBorder="1" applyAlignment="1" applyProtection="1">
      <alignment vertical="center" wrapText="1"/>
      <protection locked="0"/>
    </xf>
    <xf numFmtId="0" fontId="0" fillId="0" borderId="8" xfId="0" applyBorder="1" applyAlignment="1" applyProtection="1">
      <alignment vertical="center" wrapText="1"/>
      <protection locked="0"/>
    </xf>
    <xf numFmtId="0" fontId="0" fillId="0" borderId="32" xfId="0" applyBorder="1" applyAlignment="1" applyProtection="1">
      <alignment vertical="center" wrapText="1"/>
      <protection locked="0"/>
    </xf>
    <xf numFmtId="0" fontId="0" fillId="0" borderId="2" xfId="0" applyFont="1" applyFill="1" applyBorder="1" applyAlignment="1" applyProtection="1">
      <alignment vertical="center" shrinkToFit="1"/>
      <protection locked="0"/>
    </xf>
    <xf numFmtId="0" fontId="0" fillId="2" borderId="8" xfId="0" applyFont="1" applyFill="1" applyBorder="1" applyAlignment="1" applyProtection="1">
      <alignment vertical="center" shrinkToFit="1"/>
    </xf>
    <xf numFmtId="0" fontId="0" fillId="2" borderId="8" xfId="0" applyFill="1" applyBorder="1" applyAlignment="1" applyProtection="1">
      <alignment vertical="center" shrinkToFit="1"/>
    </xf>
    <xf numFmtId="0" fontId="3" fillId="9" borderId="29" xfId="0" applyFont="1" applyFill="1" applyBorder="1" applyAlignment="1" applyProtection="1">
      <alignment horizontal="center" vertical="center"/>
    </xf>
    <xf numFmtId="0" fontId="3" fillId="9" borderId="4" xfId="0" applyFont="1" applyFill="1" applyBorder="1" applyAlignment="1" applyProtection="1">
      <alignment horizontal="center" vertical="center"/>
    </xf>
    <xf numFmtId="0" fontId="3" fillId="9" borderId="36" xfId="0" applyFont="1" applyFill="1" applyBorder="1" applyAlignment="1" applyProtection="1">
      <alignment horizontal="center" vertical="center"/>
    </xf>
    <xf numFmtId="0" fontId="3" fillId="9" borderId="22" xfId="0" applyFont="1" applyFill="1" applyBorder="1" applyAlignment="1" applyProtection="1">
      <alignment horizontal="center" vertical="center"/>
    </xf>
    <xf numFmtId="0" fontId="3" fillId="9" borderId="23" xfId="0" applyFont="1" applyFill="1" applyBorder="1" applyAlignment="1" applyProtection="1">
      <alignment horizontal="center" vertical="center"/>
    </xf>
    <xf numFmtId="176" fontId="0" fillId="0" borderId="10" xfId="0" applyNumberFormat="1" applyFont="1" applyFill="1" applyBorder="1" applyAlignment="1" applyProtection="1">
      <alignment horizontal="left" vertical="center" shrinkToFit="1"/>
      <protection locked="0"/>
    </xf>
    <xf numFmtId="176" fontId="0" fillId="0" borderId="11" xfId="0" applyNumberFormat="1" applyFont="1" applyFill="1" applyBorder="1" applyAlignment="1" applyProtection="1">
      <alignment horizontal="left" vertical="center" shrinkToFit="1"/>
      <protection locked="0"/>
    </xf>
    <xf numFmtId="0" fontId="0" fillId="0" borderId="44" xfId="0" applyFont="1" applyFill="1" applyBorder="1" applyAlignment="1" applyProtection="1">
      <alignment vertical="center" shrinkToFit="1"/>
      <protection locked="0"/>
    </xf>
    <xf numFmtId="0" fontId="0" fillId="0" borderId="45" xfId="0" applyFont="1" applyFill="1" applyBorder="1" applyAlignment="1" applyProtection="1">
      <alignment vertical="center" shrinkToFit="1"/>
      <protection locked="0"/>
    </xf>
    <xf numFmtId="0" fontId="0" fillId="0" borderId="43" xfId="0" applyFont="1" applyFill="1" applyBorder="1" applyAlignment="1" applyProtection="1">
      <alignment horizontal="center" vertical="center" shrinkToFit="1"/>
      <protection locked="0"/>
    </xf>
    <xf numFmtId="0" fontId="0" fillId="0" borderId="44" xfId="0" applyFont="1" applyFill="1" applyBorder="1" applyAlignment="1" applyProtection="1">
      <alignment horizontal="center" vertical="center" shrinkToFit="1"/>
      <protection locked="0"/>
    </xf>
    <xf numFmtId="0" fontId="0" fillId="0" borderId="46" xfId="0" applyFont="1" applyFill="1" applyBorder="1" applyAlignment="1" applyProtection="1">
      <alignment horizontal="center" vertical="center" shrinkToFit="1"/>
      <protection locked="0"/>
    </xf>
    <xf numFmtId="0" fontId="0" fillId="0" borderId="5" xfId="0" applyFont="1" applyFill="1" applyBorder="1" applyAlignment="1" applyProtection="1">
      <alignment vertical="center" shrinkToFit="1"/>
    </xf>
    <xf numFmtId="0" fontId="0" fillId="0" borderId="0" xfId="0" applyBorder="1" applyAlignment="1" applyProtection="1">
      <alignment vertical="center" shrinkToFit="1"/>
    </xf>
    <xf numFmtId="0" fontId="0" fillId="0" borderId="6" xfId="0" applyBorder="1" applyAlignment="1" applyProtection="1">
      <alignment vertical="center" shrinkToFit="1"/>
    </xf>
    <xf numFmtId="49" fontId="0" fillId="0" borderId="1" xfId="0" applyNumberFormat="1" applyFont="1" applyFill="1" applyBorder="1" applyAlignment="1" applyProtection="1">
      <alignment vertical="center" shrinkToFit="1"/>
    </xf>
    <xf numFmtId="49" fontId="0" fillId="0" borderId="2" xfId="0" applyNumberFormat="1" applyBorder="1" applyAlignment="1" applyProtection="1">
      <alignment vertical="center" shrinkToFit="1"/>
    </xf>
    <xf numFmtId="49" fontId="0" fillId="0" borderId="4" xfId="0" applyNumberFormat="1" applyBorder="1" applyAlignment="1" applyProtection="1">
      <alignment vertical="center" shrinkToFit="1"/>
    </xf>
    <xf numFmtId="0" fontId="0" fillId="0" borderId="17" xfId="0" applyFont="1" applyFill="1" applyBorder="1" applyAlignment="1" applyProtection="1">
      <alignment vertical="center" shrinkToFit="1"/>
      <protection locked="0"/>
    </xf>
    <xf numFmtId="0" fontId="0" fillId="0" borderId="12" xfId="0" applyFont="1" applyFill="1" applyBorder="1" applyAlignment="1" applyProtection="1">
      <alignment vertical="center" shrinkToFit="1"/>
      <protection locked="0"/>
    </xf>
    <xf numFmtId="0" fontId="0" fillId="0" borderId="13" xfId="0" applyFont="1" applyFill="1" applyBorder="1" applyAlignment="1" applyProtection="1">
      <alignment vertical="center" shrinkToFit="1"/>
      <protection locked="0"/>
    </xf>
    <xf numFmtId="0" fontId="0" fillId="0" borderId="34" xfId="0" applyFont="1" applyFill="1" applyBorder="1" applyAlignment="1" applyProtection="1">
      <alignment vertical="center" shrinkToFit="1"/>
      <protection locked="0"/>
    </xf>
    <xf numFmtId="0" fontId="3" fillId="9" borderId="9" xfId="0" applyFont="1" applyFill="1" applyBorder="1" applyAlignment="1" applyProtection="1">
      <alignment horizontal="center" vertical="center"/>
    </xf>
    <xf numFmtId="0" fontId="6" fillId="8" borderId="27" xfId="0" applyFont="1" applyFill="1" applyBorder="1" applyAlignment="1" applyProtection="1">
      <alignment horizontal="center" vertical="center"/>
    </xf>
    <xf numFmtId="0" fontId="6" fillId="8" borderId="3" xfId="0" applyFont="1" applyFill="1" applyBorder="1" applyAlignment="1" applyProtection="1">
      <alignment horizontal="center" vertical="center"/>
    </xf>
    <xf numFmtId="0" fontId="6" fillId="8" borderId="28" xfId="0" applyFont="1" applyFill="1" applyBorder="1" applyAlignment="1" applyProtection="1">
      <alignment horizontal="center" vertical="center"/>
    </xf>
    <xf numFmtId="0" fontId="0" fillId="0" borderId="4" xfId="0" applyFont="1" applyFill="1" applyBorder="1" applyAlignment="1" applyProtection="1">
      <alignment vertical="center" wrapText="1"/>
      <protection locked="0"/>
    </xf>
    <xf numFmtId="0" fontId="0" fillId="0" borderId="9" xfId="0" applyFont="1" applyFill="1" applyBorder="1" applyAlignment="1" applyProtection="1">
      <alignment vertical="center" wrapText="1"/>
      <protection locked="0"/>
    </xf>
    <xf numFmtId="0" fontId="3" fillId="9" borderId="1" xfId="0" applyFont="1" applyFill="1" applyBorder="1" applyAlignment="1" applyProtection="1">
      <alignment horizontal="center" vertical="center"/>
    </xf>
    <xf numFmtId="0" fontId="3" fillId="9" borderId="7" xfId="0" applyFont="1" applyFill="1" applyBorder="1" applyAlignment="1" applyProtection="1">
      <alignment horizontal="center" vertical="center"/>
    </xf>
    <xf numFmtId="0" fontId="0" fillId="0" borderId="18" xfId="0" applyFont="1" applyFill="1" applyBorder="1" applyAlignment="1" applyProtection="1">
      <alignment vertical="center" shrinkToFit="1"/>
      <protection locked="0"/>
    </xf>
    <xf numFmtId="0" fontId="0" fillId="0" borderId="33" xfId="0" applyFont="1" applyFill="1" applyBorder="1" applyAlignment="1" applyProtection="1">
      <alignment vertical="center" shrinkToFit="1"/>
      <protection locked="0"/>
    </xf>
    <xf numFmtId="0" fontId="3" fillId="9" borderId="1" xfId="0" applyFont="1" applyFill="1" applyBorder="1" applyAlignment="1" applyProtection="1">
      <alignment horizontal="center" vertical="center" wrapText="1"/>
    </xf>
    <xf numFmtId="0" fontId="3" fillId="9" borderId="2" xfId="0" applyFont="1" applyFill="1" applyBorder="1" applyAlignment="1" applyProtection="1">
      <alignment horizontal="center" vertical="center" wrapText="1"/>
    </xf>
    <xf numFmtId="0" fontId="3" fillId="9" borderId="4" xfId="0" applyFont="1" applyFill="1" applyBorder="1" applyAlignment="1" applyProtection="1">
      <alignment horizontal="center" vertical="center" wrapText="1"/>
    </xf>
    <xf numFmtId="0" fontId="3" fillId="9" borderId="7" xfId="0" applyFont="1" applyFill="1" applyBorder="1" applyAlignment="1" applyProtection="1">
      <alignment horizontal="center" vertical="center" wrapText="1"/>
    </xf>
    <xf numFmtId="0" fontId="3" fillId="9" borderId="8" xfId="0" applyFont="1" applyFill="1" applyBorder="1" applyAlignment="1" applyProtection="1">
      <alignment horizontal="center" vertical="center" wrapText="1"/>
    </xf>
    <xf numFmtId="0" fontId="3" fillId="9" borderId="9" xfId="0" applyFont="1" applyFill="1" applyBorder="1" applyAlignment="1" applyProtection="1">
      <alignment horizontal="center" vertical="center" wrapText="1"/>
    </xf>
    <xf numFmtId="0" fontId="0" fillId="0" borderId="17" xfId="0"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center" vertical="center" shrinkToFit="1"/>
      <protection locked="0"/>
    </xf>
    <xf numFmtId="0" fontId="0" fillId="0" borderId="34" xfId="0" applyFont="1" applyFill="1" applyBorder="1" applyAlignment="1" applyProtection="1">
      <alignment horizontal="center" vertical="center" shrinkToFit="1"/>
      <protection locked="0"/>
    </xf>
    <xf numFmtId="38" fontId="0" fillId="0" borderId="8" xfId="1" applyFont="1" applyFill="1" applyBorder="1" applyAlignment="1" applyProtection="1">
      <alignment vertical="center" shrinkToFit="1"/>
      <protection locked="0"/>
    </xf>
    <xf numFmtId="0" fontId="0" fillId="0" borderId="0" xfId="0" applyFont="1" applyFill="1" applyBorder="1" applyAlignment="1" applyProtection="1">
      <alignment vertical="center" wrapText="1"/>
      <protection locked="0"/>
    </xf>
    <xf numFmtId="0" fontId="0" fillId="0" borderId="35" xfId="0" applyFont="1" applyFill="1" applyBorder="1" applyAlignment="1" applyProtection="1">
      <alignment vertical="center" wrapText="1"/>
      <protection locked="0"/>
    </xf>
    <xf numFmtId="0" fontId="3" fillId="9" borderId="5" xfId="0" applyFont="1" applyFill="1" applyBorder="1" applyAlignment="1" applyProtection="1">
      <alignment horizontal="center" vertical="center" wrapText="1"/>
    </xf>
    <xf numFmtId="0" fontId="3" fillId="9" borderId="0" xfId="0" applyFont="1" applyFill="1" applyBorder="1" applyAlignment="1" applyProtection="1">
      <alignment horizontal="center" vertical="center" wrapText="1"/>
    </xf>
    <xf numFmtId="0" fontId="3" fillId="9" borderId="6" xfId="0" applyFont="1" applyFill="1" applyBorder="1" applyAlignment="1" applyProtection="1">
      <alignment horizontal="center" vertical="center" wrapText="1"/>
    </xf>
    <xf numFmtId="0" fontId="0" fillId="0" borderId="5" xfId="0" applyFont="1" applyFill="1" applyBorder="1" applyAlignment="1" applyProtection="1">
      <alignment vertical="center" wrapText="1"/>
      <protection locked="0"/>
    </xf>
    <xf numFmtId="0" fontId="0" fillId="0" borderId="7" xfId="0" applyFont="1" applyFill="1" applyBorder="1" applyAlignment="1" applyProtection="1">
      <alignment vertical="center" shrinkToFit="1"/>
      <protection locked="0"/>
    </xf>
    <xf numFmtId="0" fontId="6" fillId="8" borderId="24" xfId="0" applyFont="1" applyFill="1" applyBorder="1" applyAlignment="1" applyProtection="1">
      <alignment horizontal="center" vertical="center"/>
    </xf>
    <xf numFmtId="0" fontId="6" fillId="8" borderId="25" xfId="0" applyFont="1" applyFill="1" applyBorder="1" applyAlignment="1" applyProtection="1">
      <alignment horizontal="center" vertical="center"/>
    </xf>
    <xf numFmtId="0" fontId="6" fillId="8" borderId="26" xfId="0" applyFont="1" applyFill="1" applyBorder="1" applyAlignment="1" applyProtection="1">
      <alignment horizontal="center" vertical="center"/>
    </xf>
    <xf numFmtId="0" fontId="0" fillId="0" borderId="42" xfId="0" applyNumberFormat="1" applyFont="1" applyFill="1" applyBorder="1" applyAlignment="1" applyProtection="1">
      <alignment vertical="top" wrapText="1"/>
      <protection locked="0"/>
    </xf>
    <xf numFmtId="0" fontId="0" fillId="0" borderId="0" xfId="0" applyNumberFormat="1" applyFont="1" applyFill="1" applyBorder="1" applyAlignment="1" applyProtection="1">
      <alignment vertical="top" wrapText="1"/>
      <protection locked="0"/>
    </xf>
    <xf numFmtId="0" fontId="0" fillId="0" borderId="35" xfId="0" applyNumberFormat="1" applyFont="1" applyFill="1" applyBorder="1" applyAlignment="1" applyProtection="1">
      <alignment vertical="top" wrapText="1"/>
      <protection locked="0"/>
    </xf>
    <xf numFmtId="0" fontId="0" fillId="0" borderId="42" xfId="0" applyFont="1" applyFill="1" applyBorder="1" applyAlignment="1" applyProtection="1">
      <alignment vertical="top" wrapText="1"/>
      <protection locked="0"/>
    </xf>
    <xf numFmtId="0" fontId="0" fillId="0" borderId="0" xfId="0" applyFont="1" applyFill="1" applyBorder="1" applyAlignment="1" applyProtection="1">
      <alignment vertical="top" wrapText="1"/>
      <protection locked="0"/>
    </xf>
    <xf numFmtId="0" fontId="0" fillId="0" borderId="35" xfId="0" applyFont="1" applyFill="1" applyBorder="1" applyAlignment="1" applyProtection="1">
      <alignment vertical="top" wrapText="1"/>
      <protection locked="0"/>
    </xf>
    <xf numFmtId="0" fontId="7" fillId="0" borderId="0" xfId="0" applyFont="1" applyFill="1" applyBorder="1" applyAlignment="1" applyProtection="1">
      <alignment horizontal="center" vertical="center" wrapText="1"/>
    </xf>
    <xf numFmtId="0" fontId="14" fillId="0" borderId="0" xfId="0" applyFont="1" applyFill="1" applyBorder="1" applyAlignment="1" applyProtection="1">
      <alignment wrapText="1"/>
    </xf>
    <xf numFmtId="0" fontId="0" fillId="0" borderId="1" xfId="0" applyFont="1" applyFill="1" applyBorder="1" applyAlignment="1" applyProtection="1">
      <alignment vertical="center" shrinkToFit="1"/>
      <protection locked="0"/>
    </xf>
    <xf numFmtId="0" fontId="3" fillId="9" borderId="42" xfId="0" applyFont="1" applyFill="1" applyBorder="1" applyAlignment="1" applyProtection="1">
      <alignment horizontal="left" vertical="center" wrapText="1"/>
    </xf>
    <xf numFmtId="0" fontId="3" fillId="9" borderId="0" xfId="0" applyFont="1" applyFill="1" applyBorder="1" applyAlignment="1" applyProtection="1">
      <alignment horizontal="left" vertical="center" wrapText="1"/>
    </xf>
    <xf numFmtId="0" fontId="3" fillId="9" borderId="6" xfId="0" applyFont="1" applyFill="1" applyBorder="1" applyAlignment="1" applyProtection="1">
      <alignment horizontal="left" vertical="center" wrapText="1"/>
    </xf>
    <xf numFmtId="0" fontId="3" fillId="9" borderId="31" xfId="0" applyFont="1" applyFill="1" applyBorder="1" applyAlignment="1" applyProtection="1">
      <alignment horizontal="left" vertical="center" wrapText="1"/>
    </xf>
    <xf numFmtId="0" fontId="3" fillId="9" borderId="8" xfId="0" applyFont="1" applyFill="1" applyBorder="1" applyAlignment="1" applyProtection="1">
      <alignment horizontal="left" vertical="center" wrapText="1"/>
    </xf>
    <xf numFmtId="0" fontId="3" fillId="9" borderId="9" xfId="0" applyFont="1" applyFill="1" applyBorder="1" applyAlignment="1" applyProtection="1">
      <alignment horizontal="left" vertical="center" wrapText="1"/>
    </xf>
    <xf numFmtId="0" fontId="3" fillId="9" borderId="36" xfId="0" applyFont="1" applyFill="1" applyBorder="1" applyAlignment="1" applyProtection="1">
      <alignment horizontal="center" vertical="center" wrapText="1"/>
    </xf>
    <xf numFmtId="0" fontId="3" fillId="9" borderId="22" xfId="0" applyFont="1" applyFill="1" applyBorder="1" applyAlignment="1" applyProtection="1">
      <alignment horizontal="center" vertical="center" wrapText="1"/>
    </xf>
    <xf numFmtId="0" fontId="3" fillId="9" borderId="23" xfId="0" applyFont="1" applyFill="1" applyBorder="1" applyAlignment="1" applyProtection="1">
      <alignment horizontal="center" vertical="center" wrapText="1"/>
    </xf>
    <xf numFmtId="0" fontId="3" fillId="0" borderId="0" xfId="0" applyFont="1" applyFill="1" applyBorder="1" applyAlignment="1" applyProtection="1">
      <alignment vertical="top" wrapText="1"/>
    </xf>
    <xf numFmtId="0" fontId="7" fillId="0" borderId="5" xfId="0" applyFont="1" applyBorder="1" applyAlignment="1">
      <alignment horizontal="center" vertical="center" wrapText="1"/>
    </xf>
    <xf numFmtId="0" fontId="7" fillId="0" borderId="0" xfId="0" applyFont="1" applyAlignment="1">
      <alignment horizontal="center" vertical="center" wrapText="1"/>
    </xf>
    <xf numFmtId="0" fontId="3" fillId="9" borderId="31" xfId="0" applyFont="1" applyFill="1" applyBorder="1" applyAlignment="1" applyProtection="1">
      <alignment horizontal="center" vertical="center" wrapText="1"/>
    </xf>
    <xf numFmtId="0" fontId="3" fillId="9" borderId="29" xfId="0" applyFont="1" applyFill="1" applyBorder="1" applyAlignment="1" applyProtection="1">
      <alignment horizontal="center" vertical="center" shrinkToFit="1"/>
    </xf>
    <xf numFmtId="0" fontId="3" fillId="9" borderId="2" xfId="0" applyFont="1" applyFill="1" applyBorder="1" applyAlignment="1" applyProtection="1">
      <alignment horizontal="center" vertical="center" shrinkToFit="1"/>
    </xf>
    <xf numFmtId="0" fontId="3" fillId="9" borderId="4" xfId="0" applyFont="1" applyFill="1" applyBorder="1" applyAlignment="1" applyProtection="1">
      <alignment horizontal="center" vertical="center" shrinkToFit="1"/>
    </xf>
    <xf numFmtId="0" fontId="0" fillId="0" borderId="31" xfId="0" applyNumberFormat="1" applyFont="1" applyFill="1" applyBorder="1" applyAlignment="1" applyProtection="1">
      <alignment vertical="top" wrapText="1"/>
      <protection locked="0"/>
    </xf>
    <xf numFmtId="0" fontId="0" fillId="0" borderId="8" xfId="0" applyNumberFormat="1" applyFont="1" applyFill="1" applyBorder="1" applyAlignment="1" applyProtection="1">
      <alignment vertical="top" wrapText="1"/>
      <protection locked="0"/>
    </xf>
    <xf numFmtId="0" fontId="0" fillId="0" borderId="32" xfId="0" applyNumberFormat="1" applyFont="1" applyFill="1" applyBorder="1" applyAlignment="1" applyProtection="1">
      <alignment vertical="top" wrapText="1"/>
      <protection locked="0"/>
    </xf>
    <xf numFmtId="0" fontId="0" fillId="0" borderId="22" xfId="0" applyFont="1" applyFill="1" applyBorder="1" applyAlignment="1" applyProtection="1">
      <alignment horizontal="left" vertical="center" shrinkToFit="1"/>
      <protection locked="0"/>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0" xfId="0" applyFont="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0" xfId="0" applyFont="1" applyFill="1" applyBorder="1" applyAlignment="1" applyProtection="1">
      <alignment vertical="center" wrapText="1"/>
    </xf>
    <xf numFmtId="0" fontId="3" fillId="0" borderId="0" xfId="0" applyFont="1" applyFill="1" applyBorder="1" applyAlignment="1" applyProtection="1">
      <alignment wrapText="1"/>
    </xf>
  </cellXfs>
  <cellStyles count="3">
    <cellStyle name="桁区切り" xfId="1" builtinId="6"/>
    <cellStyle name="標準" xfId="0" builtinId="0"/>
    <cellStyle name="標準 2" xfId="2"/>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C5D9F1"/>
      <color rgb="FFCCFF99"/>
      <color rgb="FFFFE699"/>
      <color rgb="FFFF9900"/>
      <color rgb="FFFFCC66"/>
      <color rgb="FF31869B"/>
      <color rgb="FFFFF5D2"/>
      <color rgb="FFE6AF6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firstButton="1" fmlaLink="$BE$19"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firstButton="1" fmlaLink="$BE$22"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checked="Checked" firstButton="1" fmlaLink="$BE$24"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checked="Checked" firstButton="1" fmlaLink="$BE$13" lockText="1" noThreeD="1"/>
</file>

<file path=xl/ctrlProps/ctrlProp2.xml><?xml version="1.0" encoding="utf-8"?>
<formControlPr xmlns="http://schemas.microsoft.com/office/spreadsheetml/2009/9/main" objectType="Radio" firstButton="1" fmlaLink="$BE$5"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checked="Checked" firstButton="1" fmlaLink="$BE$28"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checked="Checked" firstButton="1" fmlaLink="$BE$3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Radio" checked="Checked" firstButton="1"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firstButton="1" fmlaLink="$BE$16"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fmlaLink="$BE$6" lockText="1"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checked="Checked"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checked="Checked"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Radio" checked="Checked" lockText="1" noThreeD="1"/>
</file>

<file path=xl/ctrlProps/ctrlProp48.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BE$7" lockText="1" noThreeD="1"/>
</file>

<file path=xl/ctrlProps/ctrlProp6.xml><?xml version="1.0" encoding="utf-8"?>
<formControlPr xmlns="http://schemas.microsoft.com/office/spreadsheetml/2009/9/main" objectType="CheckBox" fmlaLink="$BE$8" lockText="1" noThreeD="1"/>
</file>

<file path=xl/ctrlProps/ctrlProp7.xml><?xml version="1.0" encoding="utf-8"?>
<formControlPr xmlns="http://schemas.microsoft.com/office/spreadsheetml/2009/9/main" objectType="CheckBox" fmlaLink="$BE$9" lockText="1" noThreeD="1"/>
</file>

<file path=xl/ctrlProps/ctrlProp8.xml><?xml version="1.0" encoding="utf-8"?>
<formControlPr xmlns="http://schemas.microsoft.com/office/spreadsheetml/2009/9/main" objectType="CheckBox" fmlaLink="$BE$10" lockText="1"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133350</xdr:colOff>
          <xdr:row>4</xdr:row>
          <xdr:rowOff>0</xdr:rowOff>
        </xdr:from>
        <xdr:to>
          <xdr:col>32</xdr:col>
          <xdr:colOff>133350</xdr:colOff>
          <xdr:row>5</xdr:row>
          <xdr:rowOff>0</xdr:rowOff>
        </xdr:to>
        <xdr:sp macro="" textlink="">
          <xdr:nvSpPr>
            <xdr:cNvPr id="15361" name="GB101" hidden="1">
              <a:extLst>
                <a:ext uri="{63B3BB69-23CF-44E3-9099-C40C66FF867C}">
                  <a14:compatExt spid="_x0000_s15361"/>
                </a:ext>
                <a:ext uri="{FF2B5EF4-FFF2-40B4-BE49-F238E27FC236}">
                  <a16:creationId xmlns:a16="http://schemas.microsoft.com/office/drawing/2014/main" id="{00000000-0008-0000-0000-000001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GB101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xdr:row>
          <xdr:rowOff>28575</xdr:rowOff>
        </xdr:from>
        <xdr:to>
          <xdr:col>18</xdr:col>
          <xdr:colOff>9525</xdr:colOff>
          <xdr:row>4</xdr:row>
          <xdr:rowOff>200025</xdr:rowOff>
        </xdr:to>
        <xdr:sp macro="" textlink="">
          <xdr:nvSpPr>
            <xdr:cNvPr id="15362" name="RB101" hidden="1">
              <a:extLst>
                <a:ext uri="{63B3BB69-23CF-44E3-9099-C40C66FF867C}">
                  <a14:compatExt spid="_x0000_s15362"/>
                </a:ext>
                <a:ext uri="{FF2B5EF4-FFF2-40B4-BE49-F238E27FC236}">
                  <a16:creationId xmlns:a16="http://schemas.microsoft.com/office/drawing/2014/main" id="{00000000-0008-0000-00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xdr:row>
          <xdr:rowOff>28575</xdr:rowOff>
        </xdr:from>
        <xdr:to>
          <xdr:col>26</xdr:col>
          <xdr:colOff>9525</xdr:colOff>
          <xdr:row>4</xdr:row>
          <xdr:rowOff>200025</xdr:rowOff>
        </xdr:to>
        <xdr:sp macro="" textlink="">
          <xdr:nvSpPr>
            <xdr:cNvPr id="15363" name="RB102" hidden="1">
              <a:extLst>
                <a:ext uri="{63B3BB69-23CF-44E3-9099-C40C66FF867C}">
                  <a14:compatExt spid="_x0000_s15363"/>
                </a:ext>
                <a:ext uri="{FF2B5EF4-FFF2-40B4-BE49-F238E27FC236}">
                  <a16:creationId xmlns:a16="http://schemas.microsoft.com/office/drawing/2014/main" id="{00000000-0008-0000-00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29</xdr:row>
          <xdr:rowOff>28575</xdr:rowOff>
        </xdr:from>
        <xdr:to>
          <xdr:col>8</xdr:col>
          <xdr:colOff>9525</xdr:colOff>
          <xdr:row>29</xdr:row>
          <xdr:rowOff>200025</xdr:rowOff>
        </xdr:to>
        <xdr:sp macro="" textlink="">
          <xdr:nvSpPr>
            <xdr:cNvPr id="15365" name="CB101" hidden="1">
              <a:extLst>
                <a:ext uri="{63B3BB69-23CF-44E3-9099-C40C66FF867C}">
                  <a14:compatExt spid="_x0000_s15365"/>
                </a:ext>
                <a:ext uri="{FF2B5EF4-FFF2-40B4-BE49-F238E27FC236}">
                  <a16:creationId xmlns:a16="http://schemas.microsoft.com/office/drawing/2014/main" id="{00000000-0008-0000-00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29</xdr:row>
          <xdr:rowOff>28575</xdr:rowOff>
        </xdr:from>
        <xdr:to>
          <xdr:col>20</xdr:col>
          <xdr:colOff>9525</xdr:colOff>
          <xdr:row>29</xdr:row>
          <xdr:rowOff>200025</xdr:rowOff>
        </xdr:to>
        <xdr:sp macro="" textlink="">
          <xdr:nvSpPr>
            <xdr:cNvPr id="15366" name="CB102" hidden="1">
              <a:extLst>
                <a:ext uri="{63B3BB69-23CF-44E3-9099-C40C66FF867C}">
                  <a14:compatExt spid="_x0000_s15366"/>
                </a:ext>
                <a:ext uri="{FF2B5EF4-FFF2-40B4-BE49-F238E27FC236}">
                  <a16:creationId xmlns:a16="http://schemas.microsoft.com/office/drawing/2014/main" id="{00000000-0008-0000-00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29</xdr:row>
          <xdr:rowOff>28575</xdr:rowOff>
        </xdr:from>
        <xdr:to>
          <xdr:col>29</xdr:col>
          <xdr:colOff>9525</xdr:colOff>
          <xdr:row>29</xdr:row>
          <xdr:rowOff>200025</xdr:rowOff>
        </xdr:to>
        <xdr:sp macro="" textlink="">
          <xdr:nvSpPr>
            <xdr:cNvPr id="15367" name="CB103" hidden="1">
              <a:extLst>
                <a:ext uri="{63B3BB69-23CF-44E3-9099-C40C66FF867C}">
                  <a14:compatExt spid="_x0000_s15367"/>
                </a:ext>
                <a:ext uri="{FF2B5EF4-FFF2-40B4-BE49-F238E27FC236}">
                  <a16:creationId xmlns:a16="http://schemas.microsoft.com/office/drawing/2014/main" id="{00000000-0008-0000-00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29</xdr:row>
          <xdr:rowOff>28575</xdr:rowOff>
        </xdr:from>
        <xdr:to>
          <xdr:col>41</xdr:col>
          <xdr:colOff>9525</xdr:colOff>
          <xdr:row>29</xdr:row>
          <xdr:rowOff>200025</xdr:rowOff>
        </xdr:to>
        <xdr:sp macro="" textlink="">
          <xdr:nvSpPr>
            <xdr:cNvPr id="15368" name="CB104" hidden="1">
              <a:extLst>
                <a:ext uri="{63B3BB69-23CF-44E3-9099-C40C66FF867C}">
                  <a14:compatExt spid="_x0000_s15368"/>
                </a:ext>
                <a:ext uri="{FF2B5EF4-FFF2-40B4-BE49-F238E27FC236}">
                  <a16:creationId xmlns:a16="http://schemas.microsoft.com/office/drawing/2014/main" id="{00000000-0008-0000-00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30</xdr:row>
          <xdr:rowOff>28575</xdr:rowOff>
        </xdr:from>
        <xdr:to>
          <xdr:col>8</xdr:col>
          <xdr:colOff>9525</xdr:colOff>
          <xdr:row>30</xdr:row>
          <xdr:rowOff>200025</xdr:rowOff>
        </xdr:to>
        <xdr:sp macro="" textlink="">
          <xdr:nvSpPr>
            <xdr:cNvPr id="15369" name="CB105" hidden="1">
              <a:extLst>
                <a:ext uri="{63B3BB69-23CF-44E3-9099-C40C66FF867C}">
                  <a14:compatExt spid="_x0000_s15369"/>
                </a:ext>
                <a:ext uri="{FF2B5EF4-FFF2-40B4-BE49-F238E27FC236}">
                  <a16:creationId xmlns:a16="http://schemas.microsoft.com/office/drawing/2014/main" id="{00000000-0008-0000-00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45</xdr:row>
          <xdr:rowOff>0</xdr:rowOff>
        </xdr:from>
        <xdr:to>
          <xdr:col>8</xdr:col>
          <xdr:colOff>19050</xdr:colOff>
          <xdr:row>46</xdr:row>
          <xdr:rowOff>247650</xdr:rowOff>
        </xdr:to>
        <xdr:sp macro="" textlink="">
          <xdr:nvSpPr>
            <xdr:cNvPr id="15370" name="GB102" hidden="1">
              <a:extLst>
                <a:ext uri="{63B3BB69-23CF-44E3-9099-C40C66FF867C}">
                  <a14:compatExt spid="_x0000_s15370"/>
                </a:ext>
                <a:ext uri="{FF2B5EF4-FFF2-40B4-BE49-F238E27FC236}">
                  <a16:creationId xmlns:a16="http://schemas.microsoft.com/office/drawing/2014/main" id="{00000000-0008-0000-0000-00000A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GB102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41</xdr:row>
          <xdr:rowOff>28575</xdr:rowOff>
        </xdr:from>
        <xdr:to>
          <xdr:col>8</xdr:col>
          <xdr:colOff>9525</xdr:colOff>
          <xdr:row>41</xdr:row>
          <xdr:rowOff>200025</xdr:rowOff>
        </xdr:to>
        <xdr:sp macro="" textlink="">
          <xdr:nvSpPr>
            <xdr:cNvPr id="15371" name="RB104" hidden="1">
              <a:extLst>
                <a:ext uri="{63B3BB69-23CF-44E3-9099-C40C66FF867C}">
                  <a14:compatExt spid="_x0000_s15371"/>
                </a:ext>
                <a:ext uri="{FF2B5EF4-FFF2-40B4-BE49-F238E27FC236}">
                  <a16:creationId xmlns:a16="http://schemas.microsoft.com/office/drawing/2014/main" id="{00000000-0008-0000-00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42</xdr:row>
          <xdr:rowOff>28575</xdr:rowOff>
        </xdr:from>
        <xdr:to>
          <xdr:col>8</xdr:col>
          <xdr:colOff>9525</xdr:colOff>
          <xdr:row>42</xdr:row>
          <xdr:rowOff>200025</xdr:rowOff>
        </xdr:to>
        <xdr:sp macro="" textlink="">
          <xdr:nvSpPr>
            <xdr:cNvPr id="15372" name="RB105" hidden="1">
              <a:extLst>
                <a:ext uri="{63B3BB69-23CF-44E3-9099-C40C66FF867C}">
                  <a14:compatExt spid="_x0000_s15372"/>
                </a:ext>
                <a:ext uri="{FF2B5EF4-FFF2-40B4-BE49-F238E27FC236}">
                  <a16:creationId xmlns:a16="http://schemas.microsoft.com/office/drawing/2014/main" id="{00000000-0008-0000-00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45</xdr:row>
          <xdr:rowOff>0</xdr:rowOff>
        </xdr:from>
        <xdr:to>
          <xdr:col>8</xdr:col>
          <xdr:colOff>19050</xdr:colOff>
          <xdr:row>46</xdr:row>
          <xdr:rowOff>247650</xdr:rowOff>
        </xdr:to>
        <xdr:sp macro="" textlink="">
          <xdr:nvSpPr>
            <xdr:cNvPr id="15373" name="GB103" hidden="1">
              <a:extLst>
                <a:ext uri="{63B3BB69-23CF-44E3-9099-C40C66FF867C}">
                  <a14:compatExt spid="_x0000_s15373"/>
                </a:ext>
                <a:ext uri="{FF2B5EF4-FFF2-40B4-BE49-F238E27FC236}">
                  <a16:creationId xmlns:a16="http://schemas.microsoft.com/office/drawing/2014/main" id="{00000000-0008-0000-0000-00000D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GB103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43</xdr:row>
          <xdr:rowOff>28575</xdr:rowOff>
        </xdr:from>
        <xdr:to>
          <xdr:col>8</xdr:col>
          <xdr:colOff>9525</xdr:colOff>
          <xdr:row>43</xdr:row>
          <xdr:rowOff>200025</xdr:rowOff>
        </xdr:to>
        <xdr:sp macro="" textlink="">
          <xdr:nvSpPr>
            <xdr:cNvPr id="15374" name="RB106" hidden="1">
              <a:extLst>
                <a:ext uri="{63B3BB69-23CF-44E3-9099-C40C66FF867C}">
                  <a14:compatExt spid="_x0000_s15374"/>
                </a:ext>
                <a:ext uri="{FF2B5EF4-FFF2-40B4-BE49-F238E27FC236}">
                  <a16:creationId xmlns:a16="http://schemas.microsoft.com/office/drawing/2014/main" id="{00000000-0008-0000-00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44</xdr:row>
          <xdr:rowOff>28575</xdr:rowOff>
        </xdr:from>
        <xdr:to>
          <xdr:col>8</xdr:col>
          <xdr:colOff>9525</xdr:colOff>
          <xdr:row>44</xdr:row>
          <xdr:rowOff>200025</xdr:rowOff>
        </xdr:to>
        <xdr:sp macro="" textlink="">
          <xdr:nvSpPr>
            <xdr:cNvPr id="15375" name="RB107" hidden="1">
              <a:extLst>
                <a:ext uri="{63B3BB69-23CF-44E3-9099-C40C66FF867C}">
                  <a14:compatExt spid="_x0000_s15375"/>
                </a:ext>
                <a:ext uri="{FF2B5EF4-FFF2-40B4-BE49-F238E27FC236}">
                  <a16:creationId xmlns:a16="http://schemas.microsoft.com/office/drawing/2014/main" id="{00000000-0008-0000-00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47</xdr:row>
          <xdr:rowOff>0</xdr:rowOff>
        </xdr:from>
        <xdr:to>
          <xdr:col>13</xdr:col>
          <xdr:colOff>38100</xdr:colOff>
          <xdr:row>48</xdr:row>
          <xdr:rowOff>247650</xdr:rowOff>
        </xdr:to>
        <xdr:sp macro="" textlink="">
          <xdr:nvSpPr>
            <xdr:cNvPr id="15376" name="GB104" hidden="1">
              <a:extLst>
                <a:ext uri="{63B3BB69-23CF-44E3-9099-C40C66FF867C}">
                  <a14:compatExt spid="_x0000_s15376"/>
                </a:ext>
                <a:ext uri="{FF2B5EF4-FFF2-40B4-BE49-F238E27FC236}">
                  <a16:creationId xmlns:a16="http://schemas.microsoft.com/office/drawing/2014/main" id="{00000000-0008-0000-0000-000010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GB104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47</xdr:row>
          <xdr:rowOff>28575</xdr:rowOff>
        </xdr:from>
        <xdr:to>
          <xdr:col>13</xdr:col>
          <xdr:colOff>9525</xdr:colOff>
          <xdr:row>47</xdr:row>
          <xdr:rowOff>200025</xdr:rowOff>
        </xdr:to>
        <xdr:sp macro="" textlink="">
          <xdr:nvSpPr>
            <xdr:cNvPr id="15377" name="RB108" hidden="1">
              <a:extLst>
                <a:ext uri="{63B3BB69-23CF-44E3-9099-C40C66FF867C}">
                  <a14:compatExt spid="_x0000_s15377"/>
                </a:ext>
                <a:ext uri="{FF2B5EF4-FFF2-40B4-BE49-F238E27FC236}">
                  <a16:creationId xmlns:a16="http://schemas.microsoft.com/office/drawing/2014/main" id="{00000000-0008-0000-00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48</xdr:row>
          <xdr:rowOff>28575</xdr:rowOff>
        </xdr:from>
        <xdr:to>
          <xdr:col>13</xdr:col>
          <xdr:colOff>9525</xdr:colOff>
          <xdr:row>48</xdr:row>
          <xdr:rowOff>200025</xdr:rowOff>
        </xdr:to>
        <xdr:sp macro="" textlink="">
          <xdr:nvSpPr>
            <xdr:cNvPr id="15378" name="RB109" hidden="1">
              <a:extLst>
                <a:ext uri="{63B3BB69-23CF-44E3-9099-C40C66FF867C}">
                  <a14:compatExt spid="_x0000_s15378"/>
                </a:ext>
                <a:ext uri="{FF2B5EF4-FFF2-40B4-BE49-F238E27FC236}">
                  <a16:creationId xmlns:a16="http://schemas.microsoft.com/office/drawing/2014/main" id="{00000000-0008-0000-00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52</xdr:row>
          <xdr:rowOff>0</xdr:rowOff>
        </xdr:from>
        <xdr:to>
          <xdr:col>8</xdr:col>
          <xdr:colOff>19050</xdr:colOff>
          <xdr:row>54</xdr:row>
          <xdr:rowOff>0</xdr:rowOff>
        </xdr:to>
        <xdr:sp macro="" textlink="">
          <xdr:nvSpPr>
            <xdr:cNvPr id="15379" name="GB105" hidden="1">
              <a:extLst>
                <a:ext uri="{63B3BB69-23CF-44E3-9099-C40C66FF867C}">
                  <a14:compatExt spid="_x0000_s15379"/>
                </a:ext>
                <a:ext uri="{FF2B5EF4-FFF2-40B4-BE49-F238E27FC236}">
                  <a16:creationId xmlns:a16="http://schemas.microsoft.com/office/drawing/2014/main" id="{00000000-0008-0000-0000-000013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GB105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37</xdr:row>
          <xdr:rowOff>28575</xdr:rowOff>
        </xdr:from>
        <xdr:to>
          <xdr:col>8</xdr:col>
          <xdr:colOff>9525</xdr:colOff>
          <xdr:row>37</xdr:row>
          <xdr:rowOff>200025</xdr:rowOff>
        </xdr:to>
        <xdr:sp macro="" textlink="">
          <xdr:nvSpPr>
            <xdr:cNvPr id="15380" name="RB110" hidden="1">
              <a:extLst>
                <a:ext uri="{63B3BB69-23CF-44E3-9099-C40C66FF867C}">
                  <a14:compatExt spid="_x0000_s15380"/>
                </a:ext>
                <a:ext uri="{FF2B5EF4-FFF2-40B4-BE49-F238E27FC236}">
                  <a16:creationId xmlns:a16="http://schemas.microsoft.com/office/drawing/2014/main" id="{00000000-0008-0000-0000-00001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38</xdr:row>
          <xdr:rowOff>28575</xdr:rowOff>
        </xdr:from>
        <xdr:to>
          <xdr:col>8</xdr:col>
          <xdr:colOff>9525</xdr:colOff>
          <xdr:row>38</xdr:row>
          <xdr:rowOff>200025</xdr:rowOff>
        </xdr:to>
        <xdr:sp macro="" textlink="">
          <xdr:nvSpPr>
            <xdr:cNvPr id="15381" name="RB111" hidden="1">
              <a:extLst>
                <a:ext uri="{63B3BB69-23CF-44E3-9099-C40C66FF867C}">
                  <a14:compatExt spid="_x0000_s15381"/>
                </a:ext>
                <a:ext uri="{FF2B5EF4-FFF2-40B4-BE49-F238E27FC236}">
                  <a16:creationId xmlns:a16="http://schemas.microsoft.com/office/drawing/2014/main" id="{00000000-0008-0000-0000-00001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85</xdr:row>
          <xdr:rowOff>0</xdr:rowOff>
        </xdr:from>
        <xdr:to>
          <xdr:col>33</xdr:col>
          <xdr:colOff>133350</xdr:colOff>
          <xdr:row>86</xdr:row>
          <xdr:rowOff>9525</xdr:rowOff>
        </xdr:to>
        <xdr:sp macro="" textlink="">
          <xdr:nvSpPr>
            <xdr:cNvPr id="15382" name="GB106" hidden="1">
              <a:extLst>
                <a:ext uri="{63B3BB69-23CF-44E3-9099-C40C66FF867C}">
                  <a14:compatExt spid="_x0000_s15382"/>
                </a:ext>
                <a:ext uri="{FF2B5EF4-FFF2-40B4-BE49-F238E27FC236}">
                  <a16:creationId xmlns:a16="http://schemas.microsoft.com/office/drawing/2014/main" id="{00000000-0008-0000-0000-000016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GB106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85</xdr:row>
          <xdr:rowOff>0</xdr:rowOff>
        </xdr:from>
        <xdr:to>
          <xdr:col>25</xdr:col>
          <xdr:colOff>133350</xdr:colOff>
          <xdr:row>86</xdr:row>
          <xdr:rowOff>9525</xdr:rowOff>
        </xdr:to>
        <xdr:sp macro="" textlink="">
          <xdr:nvSpPr>
            <xdr:cNvPr id="15385" name="GB107" hidden="1">
              <a:extLst>
                <a:ext uri="{63B3BB69-23CF-44E3-9099-C40C66FF867C}">
                  <a14:compatExt spid="_x0000_s15385"/>
                </a:ext>
                <a:ext uri="{FF2B5EF4-FFF2-40B4-BE49-F238E27FC236}">
                  <a16:creationId xmlns:a16="http://schemas.microsoft.com/office/drawing/2014/main" id="{00000000-0008-0000-0000-000019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GB107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85</xdr:row>
          <xdr:rowOff>0</xdr:rowOff>
        </xdr:from>
        <xdr:to>
          <xdr:col>29</xdr:col>
          <xdr:colOff>133350</xdr:colOff>
          <xdr:row>86</xdr:row>
          <xdr:rowOff>9525</xdr:rowOff>
        </xdr:to>
        <xdr:sp macro="" textlink="">
          <xdr:nvSpPr>
            <xdr:cNvPr id="15388" name="GB108" hidden="1">
              <a:extLst>
                <a:ext uri="{63B3BB69-23CF-44E3-9099-C40C66FF867C}">
                  <a14:compatExt spid="_x0000_s15388"/>
                </a:ext>
                <a:ext uri="{FF2B5EF4-FFF2-40B4-BE49-F238E27FC236}">
                  <a16:creationId xmlns:a16="http://schemas.microsoft.com/office/drawing/2014/main" id="{00000000-0008-0000-0000-00001C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GB108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87</xdr:row>
          <xdr:rowOff>0</xdr:rowOff>
        </xdr:from>
        <xdr:to>
          <xdr:col>15</xdr:col>
          <xdr:colOff>133350</xdr:colOff>
          <xdr:row>88</xdr:row>
          <xdr:rowOff>9525</xdr:rowOff>
        </xdr:to>
        <xdr:sp macro="" textlink="">
          <xdr:nvSpPr>
            <xdr:cNvPr id="15391" name="GB109" hidden="1">
              <a:extLst>
                <a:ext uri="{63B3BB69-23CF-44E3-9099-C40C66FF867C}">
                  <a14:compatExt spid="_x0000_s15391"/>
                </a:ext>
                <a:ext uri="{FF2B5EF4-FFF2-40B4-BE49-F238E27FC236}">
                  <a16:creationId xmlns:a16="http://schemas.microsoft.com/office/drawing/2014/main" id="{00000000-0008-0000-0000-00001F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GB109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87</xdr:row>
          <xdr:rowOff>28575</xdr:rowOff>
        </xdr:from>
        <xdr:to>
          <xdr:col>9</xdr:col>
          <xdr:colOff>9525</xdr:colOff>
          <xdr:row>87</xdr:row>
          <xdr:rowOff>200025</xdr:rowOff>
        </xdr:to>
        <xdr:sp macro="" textlink="">
          <xdr:nvSpPr>
            <xdr:cNvPr id="15392" name="RB118" hidden="1">
              <a:extLst>
                <a:ext uri="{63B3BB69-23CF-44E3-9099-C40C66FF867C}">
                  <a14:compatExt spid="_x0000_s15392"/>
                </a:ext>
                <a:ext uri="{FF2B5EF4-FFF2-40B4-BE49-F238E27FC236}">
                  <a16:creationId xmlns:a16="http://schemas.microsoft.com/office/drawing/2014/main" id="{00000000-0008-0000-0000-00002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87</xdr:row>
          <xdr:rowOff>28575</xdr:rowOff>
        </xdr:from>
        <xdr:to>
          <xdr:col>15</xdr:col>
          <xdr:colOff>9525</xdr:colOff>
          <xdr:row>87</xdr:row>
          <xdr:rowOff>200025</xdr:rowOff>
        </xdr:to>
        <xdr:sp macro="" textlink="">
          <xdr:nvSpPr>
            <xdr:cNvPr id="15393" name="RB119" hidden="1">
              <a:extLst>
                <a:ext uri="{63B3BB69-23CF-44E3-9099-C40C66FF867C}">
                  <a14:compatExt spid="_x0000_s15393"/>
                </a:ext>
                <a:ext uri="{FF2B5EF4-FFF2-40B4-BE49-F238E27FC236}">
                  <a16:creationId xmlns:a16="http://schemas.microsoft.com/office/drawing/2014/main" id="{00000000-0008-0000-0000-00002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88</xdr:row>
          <xdr:rowOff>0</xdr:rowOff>
        </xdr:from>
        <xdr:to>
          <xdr:col>15</xdr:col>
          <xdr:colOff>133350</xdr:colOff>
          <xdr:row>89</xdr:row>
          <xdr:rowOff>9525</xdr:rowOff>
        </xdr:to>
        <xdr:sp macro="" textlink="">
          <xdr:nvSpPr>
            <xdr:cNvPr id="15394" name="GB110" hidden="1">
              <a:extLst>
                <a:ext uri="{63B3BB69-23CF-44E3-9099-C40C66FF867C}">
                  <a14:compatExt spid="_x0000_s15394"/>
                </a:ext>
                <a:ext uri="{FF2B5EF4-FFF2-40B4-BE49-F238E27FC236}">
                  <a16:creationId xmlns:a16="http://schemas.microsoft.com/office/drawing/2014/main" id="{00000000-0008-0000-0000-000022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GB110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88</xdr:row>
          <xdr:rowOff>38100</xdr:rowOff>
        </xdr:from>
        <xdr:to>
          <xdr:col>9</xdr:col>
          <xdr:colOff>9525</xdr:colOff>
          <xdr:row>88</xdr:row>
          <xdr:rowOff>209550</xdr:rowOff>
        </xdr:to>
        <xdr:sp macro="" textlink="">
          <xdr:nvSpPr>
            <xdr:cNvPr id="15395" name="RB120" hidden="1">
              <a:extLst>
                <a:ext uri="{63B3BB69-23CF-44E3-9099-C40C66FF867C}">
                  <a14:compatExt spid="_x0000_s15395"/>
                </a:ext>
                <a:ext uri="{FF2B5EF4-FFF2-40B4-BE49-F238E27FC236}">
                  <a16:creationId xmlns:a16="http://schemas.microsoft.com/office/drawing/2014/main" id="{00000000-0008-0000-0000-00002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88</xdr:row>
          <xdr:rowOff>28575</xdr:rowOff>
        </xdr:from>
        <xdr:to>
          <xdr:col>15</xdr:col>
          <xdr:colOff>9525</xdr:colOff>
          <xdr:row>88</xdr:row>
          <xdr:rowOff>200025</xdr:rowOff>
        </xdr:to>
        <xdr:sp macro="" textlink="">
          <xdr:nvSpPr>
            <xdr:cNvPr id="15396" name="RB121" hidden="1">
              <a:extLst>
                <a:ext uri="{63B3BB69-23CF-44E3-9099-C40C66FF867C}">
                  <a14:compatExt spid="_x0000_s15396"/>
                </a:ext>
                <a:ext uri="{FF2B5EF4-FFF2-40B4-BE49-F238E27FC236}">
                  <a16:creationId xmlns:a16="http://schemas.microsoft.com/office/drawing/2014/main" id="{00000000-0008-0000-0000-00002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90</xdr:row>
          <xdr:rowOff>0</xdr:rowOff>
        </xdr:from>
        <xdr:to>
          <xdr:col>15</xdr:col>
          <xdr:colOff>133350</xdr:colOff>
          <xdr:row>91</xdr:row>
          <xdr:rowOff>9525</xdr:rowOff>
        </xdr:to>
        <xdr:sp macro="" textlink="">
          <xdr:nvSpPr>
            <xdr:cNvPr id="15397" name="GB111" hidden="1">
              <a:extLst>
                <a:ext uri="{63B3BB69-23CF-44E3-9099-C40C66FF867C}">
                  <a14:compatExt spid="_x0000_s15397"/>
                </a:ext>
                <a:ext uri="{FF2B5EF4-FFF2-40B4-BE49-F238E27FC236}">
                  <a16:creationId xmlns:a16="http://schemas.microsoft.com/office/drawing/2014/main" id="{00000000-0008-0000-0000-000025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GB111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90</xdr:row>
          <xdr:rowOff>28575</xdr:rowOff>
        </xdr:from>
        <xdr:to>
          <xdr:col>9</xdr:col>
          <xdr:colOff>9525</xdr:colOff>
          <xdr:row>90</xdr:row>
          <xdr:rowOff>200025</xdr:rowOff>
        </xdr:to>
        <xdr:sp macro="" textlink="">
          <xdr:nvSpPr>
            <xdr:cNvPr id="15398" name="RB122" hidden="1">
              <a:extLst>
                <a:ext uri="{63B3BB69-23CF-44E3-9099-C40C66FF867C}">
                  <a14:compatExt spid="_x0000_s15398"/>
                </a:ext>
                <a:ext uri="{FF2B5EF4-FFF2-40B4-BE49-F238E27FC236}">
                  <a16:creationId xmlns:a16="http://schemas.microsoft.com/office/drawing/2014/main" id="{00000000-0008-0000-0000-00002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90</xdr:row>
          <xdr:rowOff>28575</xdr:rowOff>
        </xdr:from>
        <xdr:to>
          <xdr:col>15</xdr:col>
          <xdr:colOff>9525</xdr:colOff>
          <xdr:row>90</xdr:row>
          <xdr:rowOff>200025</xdr:rowOff>
        </xdr:to>
        <xdr:sp macro="" textlink="">
          <xdr:nvSpPr>
            <xdr:cNvPr id="15399" name="RB123" hidden="1">
              <a:extLst>
                <a:ext uri="{63B3BB69-23CF-44E3-9099-C40C66FF867C}">
                  <a14:compatExt spid="_x0000_s15399"/>
                </a:ext>
                <a:ext uri="{FF2B5EF4-FFF2-40B4-BE49-F238E27FC236}">
                  <a16:creationId xmlns:a16="http://schemas.microsoft.com/office/drawing/2014/main" id="{00000000-0008-0000-0000-00002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92</xdr:row>
          <xdr:rowOff>28575</xdr:rowOff>
        </xdr:from>
        <xdr:to>
          <xdr:col>9</xdr:col>
          <xdr:colOff>9525</xdr:colOff>
          <xdr:row>92</xdr:row>
          <xdr:rowOff>200025</xdr:rowOff>
        </xdr:to>
        <xdr:sp macro="" textlink="">
          <xdr:nvSpPr>
            <xdr:cNvPr id="15400" name="CB101" hidden="1">
              <a:extLst>
                <a:ext uri="{63B3BB69-23CF-44E3-9099-C40C66FF867C}">
                  <a14:compatExt spid="_x0000_s15400"/>
                </a:ext>
                <a:ext uri="{FF2B5EF4-FFF2-40B4-BE49-F238E27FC236}">
                  <a16:creationId xmlns:a16="http://schemas.microsoft.com/office/drawing/2014/main" id="{00000000-0008-0000-0000-00002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92</xdr:row>
          <xdr:rowOff>28575</xdr:rowOff>
        </xdr:from>
        <xdr:to>
          <xdr:col>30</xdr:col>
          <xdr:colOff>9525</xdr:colOff>
          <xdr:row>92</xdr:row>
          <xdr:rowOff>200025</xdr:rowOff>
        </xdr:to>
        <xdr:sp macro="" textlink="">
          <xdr:nvSpPr>
            <xdr:cNvPr id="15402" name="CB103" hidden="1">
              <a:extLst>
                <a:ext uri="{63B3BB69-23CF-44E3-9099-C40C66FF867C}">
                  <a14:compatExt spid="_x0000_s15402"/>
                </a:ext>
                <a:ext uri="{FF2B5EF4-FFF2-40B4-BE49-F238E27FC236}">
                  <a16:creationId xmlns:a16="http://schemas.microsoft.com/office/drawing/2014/main" id="{00000000-0008-0000-0000-00002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93</xdr:row>
          <xdr:rowOff>28575</xdr:rowOff>
        </xdr:from>
        <xdr:to>
          <xdr:col>9</xdr:col>
          <xdr:colOff>9525</xdr:colOff>
          <xdr:row>93</xdr:row>
          <xdr:rowOff>200025</xdr:rowOff>
        </xdr:to>
        <xdr:sp macro="" textlink="">
          <xdr:nvSpPr>
            <xdr:cNvPr id="15404" name="CB105" hidden="1">
              <a:extLst>
                <a:ext uri="{63B3BB69-23CF-44E3-9099-C40C66FF867C}">
                  <a14:compatExt spid="_x0000_s15404"/>
                </a:ext>
                <a:ext uri="{FF2B5EF4-FFF2-40B4-BE49-F238E27FC236}">
                  <a16:creationId xmlns:a16="http://schemas.microsoft.com/office/drawing/2014/main" id="{00000000-0008-0000-0000-00002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92</xdr:row>
          <xdr:rowOff>28575</xdr:rowOff>
        </xdr:from>
        <xdr:to>
          <xdr:col>19</xdr:col>
          <xdr:colOff>9525</xdr:colOff>
          <xdr:row>92</xdr:row>
          <xdr:rowOff>200025</xdr:rowOff>
        </xdr:to>
        <xdr:sp macro="" textlink="">
          <xdr:nvSpPr>
            <xdr:cNvPr id="15405" name="CB102" hidden="1">
              <a:extLst>
                <a:ext uri="{63B3BB69-23CF-44E3-9099-C40C66FF867C}">
                  <a14:compatExt spid="_x0000_s15405"/>
                </a:ext>
                <a:ext uri="{FF2B5EF4-FFF2-40B4-BE49-F238E27FC236}">
                  <a16:creationId xmlns:a16="http://schemas.microsoft.com/office/drawing/2014/main" id="{00000000-0008-0000-0000-00002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90</xdr:row>
          <xdr:rowOff>0</xdr:rowOff>
        </xdr:from>
        <xdr:to>
          <xdr:col>15</xdr:col>
          <xdr:colOff>133350</xdr:colOff>
          <xdr:row>91</xdr:row>
          <xdr:rowOff>9525</xdr:rowOff>
        </xdr:to>
        <xdr:sp macro="" textlink="">
          <xdr:nvSpPr>
            <xdr:cNvPr id="15406" name="GB110" hidden="1">
              <a:extLst>
                <a:ext uri="{63B3BB69-23CF-44E3-9099-C40C66FF867C}">
                  <a14:compatExt spid="_x0000_s15406"/>
                </a:ext>
                <a:ext uri="{FF2B5EF4-FFF2-40B4-BE49-F238E27FC236}">
                  <a16:creationId xmlns:a16="http://schemas.microsoft.com/office/drawing/2014/main" id="{00000000-0008-0000-0000-00002E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GB110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39</xdr:row>
          <xdr:rowOff>28575</xdr:rowOff>
        </xdr:from>
        <xdr:to>
          <xdr:col>8</xdr:col>
          <xdr:colOff>9525</xdr:colOff>
          <xdr:row>39</xdr:row>
          <xdr:rowOff>200025</xdr:rowOff>
        </xdr:to>
        <xdr:sp macro="" textlink="">
          <xdr:nvSpPr>
            <xdr:cNvPr id="15407" name="RB104" hidden="1">
              <a:extLst>
                <a:ext uri="{63B3BB69-23CF-44E3-9099-C40C66FF867C}">
                  <a14:compatExt spid="_x0000_s15407"/>
                </a:ext>
                <a:ext uri="{FF2B5EF4-FFF2-40B4-BE49-F238E27FC236}">
                  <a16:creationId xmlns:a16="http://schemas.microsoft.com/office/drawing/2014/main" id="{00000000-0008-0000-0000-00002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40</xdr:row>
          <xdr:rowOff>28575</xdr:rowOff>
        </xdr:from>
        <xdr:to>
          <xdr:col>8</xdr:col>
          <xdr:colOff>9525</xdr:colOff>
          <xdr:row>40</xdr:row>
          <xdr:rowOff>200025</xdr:rowOff>
        </xdr:to>
        <xdr:sp macro="" textlink="">
          <xdr:nvSpPr>
            <xdr:cNvPr id="15408" name="RB105" hidden="1">
              <a:extLst>
                <a:ext uri="{63B3BB69-23CF-44E3-9099-C40C66FF867C}">
                  <a14:compatExt spid="_x0000_s15408"/>
                </a:ext>
                <a:ext uri="{FF2B5EF4-FFF2-40B4-BE49-F238E27FC236}">
                  <a16:creationId xmlns:a16="http://schemas.microsoft.com/office/drawing/2014/main" id="{00000000-0008-0000-0000-00003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39</xdr:row>
          <xdr:rowOff>0</xdr:rowOff>
        </xdr:from>
        <xdr:to>
          <xdr:col>8</xdr:col>
          <xdr:colOff>19050</xdr:colOff>
          <xdr:row>40</xdr:row>
          <xdr:rowOff>247650</xdr:rowOff>
        </xdr:to>
        <xdr:sp macro="" textlink="">
          <xdr:nvSpPr>
            <xdr:cNvPr id="15409" name="GB103" hidden="1">
              <a:extLst>
                <a:ext uri="{63B3BB69-23CF-44E3-9099-C40C66FF867C}">
                  <a14:compatExt spid="_x0000_s15409"/>
                </a:ext>
                <a:ext uri="{FF2B5EF4-FFF2-40B4-BE49-F238E27FC236}">
                  <a16:creationId xmlns:a16="http://schemas.microsoft.com/office/drawing/2014/main" id="{00000000-0008-0000-0000-000031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GB103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39</xdr:row>
          <xdr:rowOff>28575</xdr:rowOff>
        </xdr:from>
        <xdr:to>
          <xdr:col>8</xdr:col>
          <xdr:colOff>9525</xdr:colOff>
          <xdr:row>39</xdr:row>
          <xdr:rowOff>200025</xdr:rowOff>
        </xdr:to>
        <xdr:sp macro="" textlink="">
          <xdr:nvSpPr>
            <xdr:cNvPr id="15410" name="RB106" hidden="1">
              <a:extLst>
                <a:ext uri="{63B3BB69-23CF-44E3-9099-C40C66FF867C}">
                  <a14:compatExt spid="_x0000_s15410"/>
                </a:ext>
                <a:ext uri="{FF2B5EF4-FFF2-40B4-BE49-F238E27FC236}">
                  <a16:creationId xmlns:a16="http://schemas.microsoft.com/office/drawing/2014/main" id="{00000000-0008-0000-0000-00003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40</xdr:row>
          <xdr:rowOff>28575</xdr:rowOff>
        </xdr:from>
        <xdr:to>
          <xdr:col>8</xdr:col>
          <xdr:colOff>9525</xdr:colOff>
          <xdr:row>40</xdr:row>
          <xdr:rowOff>200025</xdr:rowOff>
        </xdr:to>
        <xdr:sp macro="" textlink="">
          <xdr:nvSpPr>
            <xdr:cNvPr id="15411" name="RB107" hidden="1">
              <a:extLst>
                <a:ext uri="{63B3BB69-23CF-44E3-9099-C40C66FF867C}">
                  <a14:compatExt spid="_x0000_s15411"/>
                </a:ext>
                <a:ext uri="{FF2B5EF4-FFF2-40B4-BE49-F238E27FC236}">
                  <a16:creationId xmlns:a16="http://schemas.microsoft.com/office/drawing/2014/main" id="{00000000-0008-0000-0000-00003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41</xdr:row>
          <xdr:rowOff>0</xdr:rowOff>
        </xdr:from>
        <xdr:to>
          <xdr:col>8</xdr:col>
          <xdr:colOff>19050</xdr:colOff>
          <xdr:row>42</xdr:row>
          <xdr:rowOff>247650</xdr:rowOff>
        </xdr:to>
        <xdr:sp macro="" textlink="">
          <xdr:nvSpPr>
            <xdr:cNvPr id="15412" name="GB104" hidden="1">
              <a:extLst>
                <a:ext uri="{63B3BB69-23CF-44E3-9099-C40C66FF867C}">
                  <a14:compatExt spid="_x0000_s15412"/>
                </a:ext>
                <a:ext uri="{FF2B5EF4-FFF2-40B4-BE49-F238E27FC236}">
                  <a16:creationId xmlns:a16="http://schemas.microsoft.com/office/drawing/2014/main" id="{00000000-0008-0000-0000-000034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GB104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41</xdr:row>
          <xdr:rowOff>28575</xdr:rowOff>
        </xdr:from>
        <xdr:to>
          <xdr:col>8</xdr:col>
          <xdr:colOff>9525</xdr:colOff>
          <xdr:row>41</xdr:row>
          <xdr:rowOff>200025</xdr:rowOff>
        </xdr:to>
        <xdr:sp macro="" textlink="">
          <xdr:nvSpPr>
            <xdr:cNvPr id="15413" name="RB108" hidden="1">
              <a:extLst>
                <a:ext uri="{63B3BB69-23CF-44E3-9099-C40C66FF867C}">
                  <a14:compatExt spid="_x0000_s15413"/>
                </a:ext>
                <a:ext uri="{FF2B5EF4-FFF2-40B4-BE49-F238E27FC236}">
                  <a16:creationId xmlns:a16="http://schemas.microsoft.com/office/drawing/2014/main" id="{00000000-0008-0000-0000-00003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42</xdr:row>
          <xdr:rowOff>28575</xdr:rowOff>
        </xdr:from>
        <xdr:to>
          <xdr:col>8</xdr:col>
          <xdr:colOff>9525</xdr:colOff>
          <xdr:row>42</xdr:row>
          <xdr:rowOff>200025</xdr:rowOff>
        </xdr:to>
        <xdr:sp macro="" textlink="">
          <xdr:nvSpPr>
            <xdr:cNvPr id="15414" name="RB109" hidden="1">
              <a:extLst>
                <a:ext uri="{63B3BB69-23CF-44E3-9099-C40C66FF867C}">
                  <a14:compatExt spid="_x0000_s15414"/>
                </a:ext>
                <a:ext uri="{FF2B5EF4-FFF2-40B4-BE49-F238E27FC236}">
                  <a16:creationId xmlns:a16="http://schemas.microsoft.com/office/drawing/2014/main" id="{00000000-0008-0000-0000-00003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43</xdr:row>
          <xdr:rowOff>0</xdr:rowOff>
        </xdr:from>
        <xdr:to>
          <xdr:col>8</xdr:col>
          <xdr:colOff>19050</xdr:colOff>
          <xdr:row>44</xdr:row>
          <xdr:rowOff>247650</xdr:rowOff>
        </xdr:to>
        <xdr:sp macro="" textlink="">
          <xdr:nvSpPr>
            <xdr:cNvPr id="15415" name="GB105" hidden="1">
              <a:extLst>
                <a:ext uri="{63B3BB69-23CF-44E3-9099-C40C66FF867C}">
                  <a14:compatExt spid="_x0000_s15415"/>
                </a:ext>
                <a:ext uri="{FF2B5EF4-FFF2-40B4-BE49-F238E27FC236}">
                  <a16:creationId xmlns:a16="http://schemas.microsoft.com/office/drawing/2014/main" id="{00000000-0008-0000-0000-000037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GB105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43</xdr:row>
          <xdr:rowOff>28575</xdr:rowOff>
        </xdr:from>
        <xdr:to>
          <xdr:col>8</xdr:col>
          <xdr:colOff>9525</xdr:colOff>
          <xdr:row>43</xdr:row>
          <xdr:rowOff>200025</xdr:rowOff>
        </xdr:to>
        <xdr:sp macro="" textlink="">
          <xdr:nvSpPr>
            <xdr:cNvPr id="15416" name="RB110" hidden="1">
              <a:extLst>
                <a:ext uri="{63B3BB69-23CF-44E3-9099-C40C66FF867C}">
                  <a14:compatExt spid="_x0000_s15416"/>
                </a:ext>
                <a:ext uri="{FF2B5EF4-FFF2-40B4-BE49-F238E27FC236}">
                  <a16:creationId xmlns:a16="http://schemas.microsoft.com/office/drawing/2014/main" id="{00000000-0008-0000-0000-00003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44</xdr:row>
          <xdr:rowOff>28575</xdr:rowOff>
        </xdr:from>
        <xdr:to>
          <xdr:col>8</xdr:col>
          <xdr:colOff>9525</xdr:colOff>
          <xdr:row>44</xdr:row>
          <xdr:rowOff>200025</xdr:rowOff>
        </xdr:to>
        <xdr:sp macro="" textlink="">
          <xdr:nvSpPr>
            <xdr:cNvPr id="15417" name="RB111" hidden="1">
              <a:extLst>
                <a:ext uri="{63B3BB69-23CF-44E3-9099-C40C66FF867C}">
                  <a14:compatExt spid="_x0000_s15417"/>
                </a:ext>
                <a:ext uri="{FF2B5EF4-FFF2-40B4-BE49-F238E27FC236}">
                  <a16:creationId xmlns:a16="http://schemas.microsoft.com/office/drawing/2014/main" id="{00000000-0008-0000-0000-00003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G141"/>
  <sheetViews>
    <sheetView showGridLines="0" tabSelected="1" zoomScale="130" zoomScaleNormal="130" zoomScaleSheetLayoutView="100" workbookViewId="0">
      <selection activeCell="H7" sqref="H7:AC8"/>
    </sheetView>
  </sheetViews>
  <sheetFormatPr defaultColWidth="0" defaultRowHeight="21" customHeight="1" zeroHeight="1" x14ac:dyDescent="0.15"/>
  <cols>
    <col min="1" max="1" width="2.625" style="4" customWidth="1"/>
    <col min="2" max="2" width="2.625" style="3" customWidth="1"/>
    <col min="3" max="7" width="2.875" style="3" customWidth="1"/>
    <col min="8" max="55" width="2.625" style="3" customWidth="1"/>
    <col min="56" max="56" width="2.625" style="4" customWidth="1"/>
    <col min="57" max="57" width="7.5" style="4" hidden="1" customWidth="1"/>
    <col min="58" max="58" width="8.625" style="5" hidden="1" customWidth="1"/>
    <col min="59" max="59" width="29.375" style="5" hidden="1" customWidth="1"/>
    <col min="60" max="60" width="8.5" style="5" hidden="1" customWidth="1"/>
    <col min="61" max="61" width="2.625" style="5" hidden="1" customWidth="1"/>
    <col min="62" max="62" width="4.75" style="4" hidden="1" customWidth="1"/>
    <col min="63" max="63" width="2.625" style="4" hidden="1" customWidth="1"/>
    <col min="64" max="64" width="5.625" style="4" hidden="1" customWidth="1"/>
    <col min="65" max="65" width="7.625" style="4" hidden="1" customWidth="1"/>
    <col min="66" max="66" width="5.5" style="4" hidden="1" customWidth="1"/>
    <col min="67" max="67" width="8.625" style="4" hidden="1" customWidth="1"/>
    <col min="68" max="68" width="2.625" style="4" hidden="1" customWidth="1"/>
    <col min="69" max="69" width="4.625" style="4" hidden="1" customWidth="1"/>
    <col min="70" max="70" width="5.625" style="4" hidden="1" customWidth="1"/>
    <col min="71" max="71" width="2.625" style="4" hidden="1" customWidth="1"/>
    <col min="72" max="72" width="4.625" style="4" hidden="1" customWidth="1"/>
    <col min="73" max="73" width="7.875" style="4" hidden="1" customWidth="1"/>
    <col min="74" max="74" width="2.625" style="4" hidden="1" customWidth="1"/>
    <col min="75" max="75" width="7" style="5" hidden="1" customWidth="1"/>
    <col min="76" max="76" width="8.625" style="5" hidden="1" customWidth="1"/>
    <col min="77" max="77" width="35" style="5" hidden="1" customWidth="1"/>
    <col min="78" max="79" width="8.625" style="5" hidden="1" customWidth="1"/>
    <col min="80" max="80" width="10.875" style="5" hidden="1" customWidth="1"/>
    <col min="81" max="81" width="11.75" style="5" hidden="1" customWidth="1"/>
    <col min="82" max="82" width="5.75" style="5" hidden="1" customWidth="1"/>
    <col min="83" max="83" width="23" style="5" hidden="1" customWidth="1"/>
    <col min="84" max="84" width="4.75" style="5" hidden="1" customWidth="1"/>
    <col min="85" max="85" width="3.75" style="5" hidden="1" customWidth="1"/>
    <col min="86" max="16384" width="9" style="4" hidden="1"/>
  </cols>
  <sheetData>
    <row r="1" spans="2:85" ht="21" customHeight="1" x14ac:dyDescent="0.15">
      <c r="B1" s="2" t="s">
        <v>18</v>
      </c>
      <c r="BI1" s="5" t="s">
        <v>72</v>
      </c>
      <c r="BJ1" s="4" t="s">
        <v>71</v>
      </c>
      <c r="BK1" s="4" t="s">
        <v>72</v>
      </c>
      <c r="BL1" s="4" t="s">
        <v>71</v>
      </c>
      <c r="BM1" s="4" t="s">
        <v>72</v>
      </c>
      <c r="BQ1" s="39" t="s">
        <v>71</v>
      </c>
      <c r="BR1" s="39"/>
      <c r="BS1" s="39"/>
      <c r="BT1" s="39" t="s">
        <v>72</v>
      </c>
      <c r="BU1" s="39"/>
      <c r="BZ1" s="55" t="s">
        <v>122</v>
      </c>
      <c r="CA1" s="56" t="s">
        <v>123</v>
      </c>
      <c r="CB1" s="56" t="s">
        <v>124</v>
      </c>
      <c r="CC1" s="57" t="s">
        <v>106</v>
      </c>
      <c r="CD1" s="58" t="s">
        <v>107</v>
      </c>
      <c r="CE1" s="59" t="s">
        <v>125</v>
      </c>
      <c r="CF1" s="5" t="s">
        <v>126</v>
      </c>
      <c r="CG1" s="5" t="s">
        <v>127</v>
      </c>
    </row>
    <row r="2" spans="2:85" ht="21" customHeight="1" x14ac:dyDescent="0.15">
      <c r="B2" s="138" t="s">
        <v>421</v>
      </c>
      <c r="C2" s="138"/>
      <c r="D2" s="138"/>
      <c r="E2" s="138"/>
      <c r="F2" s="138"/>
      <c r="G2" s="138"/>
      <c r="H2" s="138"/>
      <c r="I2" s="138"/>
      <c r="J2" s="138"/>
      <c r="K2" s="138"/>
      <c r="L2" s="138"/>
      <c r="M2" s="138"/>
      <c r="N2" s="138"/>
      <c r="O2" s="138"/>
      <c r="P2" s="138"/>
      <c r="Q2" s="138"/>
      <c r="R2" s="138"/>
      <c r="S2" s="138"/>
      <c r="T2" s="138"/>
      <c r="U2" s="138"/>
      <c r="V2" s="138"/>
      <c r="W2" s="138"/>
      <c r="X2" s="6"/>
      <c r="Y2" s="6"/>
      <c r="Z2" s="6"/>
      <c r="AA2" s="6"/>
      <c r="AB2" s="6"/>
      <c r="AC2" s="6"/>
      <c r="AD2" s="6"/>
      <c r="AE2" s="6"/>
      <c r="AF2" s="6"/>
      <c r="AG2" s="6"/>
      <c r="AH2" s="6"/>
      <c r="AI2" s="6"/>
      <c r="BE2" s="1"/>
      <c r="BF2" s="52" t="s">
        <v>205</v>
      </c>
      <c r="BG2" s="5" t="s">
        <v>226</v>
      </c>
      <c r="BH2" s="5" t="s">
        <v>340</v>
      </c>
      <c r="BI2" s="5">
        <f>FIND("C",BH2)</f>
        <v>3</v>
      </c>
      <c r="BJ2" s="4">
        <f>VALUE(MID(BH2,2,BI2-2))</f>
        <v>5</v>
      </c>
      <c r="BK2" s="4">
        <f>VALUE(RIGHT(BH2,LEN(BH2)-BI2))+1</f>
        <v>18</v>
      </c>
      <c r="BL2" s="4">
        <v>84</v>
      </c>
      <c r="BM2" s="4">
        <v>267.75</v>
      </c>
      <c r="BN2" s="4">
        <f>IF(LEFT($BF2,2)="GB",BL2,BL2+2)</f>
        <v>84</v>
      </c>
      <c r="BO2" s="4">
        <f>IF(LEFT($BF2,2)="GB",BM2-5,BM2)</f>
        <v>262.75</v>
      </c>
      <c r="BQ2" s="39">
        <v>1</v>
      </c>
      <c r="BR2" s="39">
        <v>0</v>
      </c>
      <c r="BS2" s="39"/>
      <c r="BT2" s="39">
        <v>1</v>
      </c>
      <c r="BU2" s="41">
        <v>0</v>
      </c>
      <c r="BW2" s="49" t="str">
        <f>IF(数量101="","",数量101)</f>
        <v/>
      </c>
      <c r="BX2" s="52" t="s">
        <v>128</v>
      </c>
      <c r="BY2" s="5" t="s">
        <v>266</v>
      </c>
      <c r="BZ2" s="5" t="s">
        <v>115</v>
      </c>
      <c r="CA2" s="5" t="s">
        <v>116</v>
      </c>
      <c r="CB2" s="5" t="s">
        <v>120</v>
      </c>
      <c r="CC2" s="54" t="s">
        <v>329</v>
      </c>
      <c r="CD2" s="54" t="s">
        <v>330</v>
      </c>
      <c r="CE2" s="5" t="s">
        <v>331</v>
      </c>
      <c r="CF2" s="5">
        <v>3</v>
      </c>
      <c r="CG2" s="5">
        <v>47</v>
      </c>
    </row>
    <row r="3" spans="2:85" ht="21" customHeight="1" x14ac:dyDescent="0.15">
      <c r="B3" s="138"/>
      <c r="C3" s="138"/>
      <c r="D3" s="138"/>
      <c r="E3" s="138"/>
      <c r="F3" s="138"/>
      <c r="G3" s="138"/>
      <c r="H3" s="138"/>
      <c r="I3" s="138"/>
      <c r="J3" s="138"/>
      <c r="K3" s="138"/>
      <c r="L3" s="138"/>
      <c r="M3" s="138"/>
      <c r="N3" s="138"/>
      <c r="O3" s="138"/>
      <c r="P3" s="138"/>
      <c r="Q3" s="138"/>
      <c r="R3" s="138"/>
      <c r="S3" s="138"/>
      <c r="T3" s="138"/>
      <c r="U3" s="138"/>
      <c r="V3" s="138"/>
      <c r="W3" s="138"/>
      <c r="X3" s="6"/>
      <c r="Y3" s="6"/>
      <c r="Z3" s="6"/>
      <c r="AA3" s="6"/>
      <c r="AB3" s="6"/>
      <c r="AC3" s="6"/>
      <c r="AD3" s="6"/>
      <c r="AE3" s="6"/>
      <c r="AF3" s="6"/>
      <c r="AG3" s="6"/>
      <c r="AH3" s="6"/>
      <c r="AI3" s="6"/>
      <c r="AJ3" s="6"/>
      <c r="AK3" s="6"/>
      <c r="AL3" s="7" t="s">
        <v>0</v>
      </c>
      <c r="AM3" s="8"/>
      <c r="AN3" s="8"/>
      <c r="AO3" s="8"/>
      <c r="AP3" s="8"/>
      <c r="AQ3" s="8"/>
      <c r="AR3" s="9" t="s">
        <v>1</v>
      </c>
      <c r="AS3" s="8"/>
      <c r="AT3" s="8"/>
      <c r="AU3" s="117"/>
      <c r="AV3" s="118"/>
      <c r="AW3" s="10" t="s">
        <v>27</v>
      </c>
      <c r="AX3" s="117"/>
      <c r="AY3" s="118"/>
      <c r="AZ3" s="10" t="s">
        <v>22</v>
      </c>
      <c r="BA3" s="117"/>
      <c r="BB3" s="118"/>
      <c r="BC3" s="11" t="s">
        <v>21</v>
      </c>
      <c r="BE3" s="37"/>
      <c r="BF3" s="52" t="s">
        <v>56</v>
      </c>
      <c r="BG3" s="5" t="s">
        <v>73</v>
      </c>
      <c r="BH3" s="5" t="s">
        <v>345</v>
      </c>
      <c r="BI3" s="5">
        <f t="shared" ref="BI3:BI10" si="0">FIND("C",BH3)</f>
        <v>3</v>
      </c>
      <c r="BJ3" s="4">
        <f t="shared" ref="BJ3:BJ10" si="1">VALUE(MID(BH3,2,BI3-2))</f>
        <v>5</v>
      </c>
      <c r="BK3" s="4">
        <f t="shared" ref="BK3:BK10" si="2">VALUE(RIGHT(BH3,LEN(BH3)-BI3))</f>
        <v>18</v>
      </c>
      <c r="BL3" s="4">
        <v>84</v>
      </c>
      <c r="BM3" s="4">
        <v>267.75</v>
      </c>
      <c r="BN3" s="4">
        <f>IF(LEFT($BF3,2)="GB",BL3,BL3+2)</f>
        <v>86</v>
      </c>
      <c r="BO3" s="4">
        <f t="shared" ref="BO3:BO10" si="3">IF(LEFT($BF3,2)="GB",BM3-5,BM3)</f>
        <v>267.75</v>
      </c>
      <c r="BQ3" s="39">
        <v>2</v>
      </c>
      <c r="BR3" s="39">
        <f>21*(BQ3-1)</f>
        <v>21</v>
      </c>
      <c r="BS3" s="39"/>
      <c r="BT3" s="39">
        <v>2</v>
      </c>
      <c r="BU3" s="41">
        <f>15.75*(BT3-1)</f>
        <v>15.75</v>
      </c>
      <c r="BW3" s="49" t="str">
        <f>IF(数量102="","",数量102)</f>
        <v/>
      </c>
      <c r="BX3" s="52" t="s">
        <v>129</v>
      </c>
      <c r="BY3" s="5" t="s">
        <v>267</v>
      </c>
      <c r="BZ3" s="5" t="s">
        <v>115</v>
      </c>
      <c r="CA3" s="5" t="s">
        <v>119</v>
      </c>
      <c r="CB3" s="5" t="s">
        <v>120</v>
      </c>
      <c r="CC3" s="54" t="s">
        <v>332</v>
      </c>
      <c r="CD3" s="54" t="s">
        <v>113</v>
      </c>
      <c r="CE3" s="5" t="s">
        <v>260</v>
      </c>
      <c r="CF3" s="5">
        <v>3</v>
      </c>
      <c r="CG3" s="5">
        <v>50</v>
      </c>
    </row>
    <row r="4" spans="2:85" ht="21" customHeight="1" thickBot="1" x14ac:dyDescent="0.2">
      <c r="B4" s="138"/>
      <c r="C4" s="138"/>
      <c r="D4" s="138"/>
      <c r="E4" s="138"/>
      <c r="F4" s="138"/>
      <c r="G4" s="138"/>
      <c r="H4" s="138"/>
      <c r="I4" s="138"/>
      <c r="J4" s="138"/>
      <c r="K4" s="138"/>
      <c r="L4" s="138"/>
      <c r="M4" s="138"/>
      <c r="N4" s="138"/>
      <c r="O4" s="138"/>
      <c r="P4" s="138"/>
      <c r="Q4" s="138"/>
      <c r="R4" s="138"/>
      <c r="S4" s="138"/>
      <c r="T4" s="138"/>
      <c r="U4" s="138"/>
      <c r="V4" s="138"/>
      <c r="W4" s="138"/>
      <c r="X4" s="6"/>
      <c r="Y4" s="6"/>
      <c r="Z4" s="6"/>
      <c r="AA4" s="6"/>
      <c r="AB4" s="6"/>
      <c r="AC4" s="6"/>
      <c r="AD4" s="6"/>
      <c r="AE4" s="6"/>
      <c r="AF4" s="6"/>
      <c r="AG4" s="6"/>
      <c r="AH4" s="6"/>
      <c r="AI4" s="6"/>
      <c r="AJ4" s="6"/>
      <c r="AK4" s="6"/>
      <c r="AL4" s="172"/>
      <c r="AM4" s="173"/>
      <c r="AN4" s="173"/>
      <c r="AO4" s="173"/>
      <c r="AP4" s="173"/>
      <c r="AQ4" s="174"/>
      <c r="AR4" s="7" t="s">
        <v>2</v>
      </c>
      <c r="AS4" s="9"/>
      <c r="AT4" s="9"/>
      <c r="AU4" s="12"/>
      <c r="AV4" s="175"/>
      <c r="AW4" s="176"/>
      <c r="AX4" s="176"/>
      <c r="AY4" s="176"/>
      <c r="AZ4" s="176"/>
      <c r="BA4" s="176"/>
      <c r="BB4" s="176"/>
      <c r="BC4" s="177"/>
      <c r="BE4" s="37"/>
      <c r="BF4" s="52" t="s">
        <v>57</v>
      </c>
      <c r="BG4" s="5" t="s">
        <v>74</v>
      </c>
      <c r="BH4" s="5" t="s">
        <v>346</v>
      </c>
      <c r="BI4" s="5">
        <f t="shared" si="0"/>
        <v>3</v>
      </c>
      <c r="BJ4" s="4">
        <f t="shared" si="1"/>
        <v>5</v>
      </c>
      <c r="BK4" s="4">
        <f t="shared" si="2"/>
        <v>26</v>
      </c>
      <c r="BL4" s="4">
        <v>84</v>
      </c>
      <c r="BM4" s="4">
        <v>393.75</v>
      </c>
      <c r="BN4" s="4">
        <f>IF(LEFT($BF4,2)="GB",BL4,BL4+2)</f>
        <v>86</v>
      </c>
      <c r="BO4" s="4">
        <f t="shared" si="3"/>
        <v>393.75</v>
      </c>
      <c r="BQ4" s="39">
        <v>3</v>
      </c>
      <c r="BR4" s="39">
        <f t="shared" ref="BR4:BR62" si="4">21*(BQ4-1)</f>
        <v>42</v>
      </c>
      <c r="BS4" s="39"/>
      <c r="BT4" s="39">
        <v>3</v>
      </c>
      <c r="BU4" s="41">
        <f t="shared" ref="BU4:BU62" si="5">15.75*(BT4-1)</f>
        <v>31.5</v>
      </c>
      <c r="BW4" s="49" t="str">
        <f>IF(数量103="","",数量103)</f>
        <v/>
      </c>
      <c r="BX4" s="52" t="s">
        <v>151</v>
      </c>
      <c r="BY4" s="5" t="s">
        <v>268</v>
      </c>
      <c r="BZ4" s="5" t="s">
        <v>115</v>
      </c>
      <c r="CA4" s="5" t="s">
        <v>116</v>
      </c>
      <c r="CB4" s="5" t="s">
        <v>120</v>
      </c>
      <c r="CC4" s="54" t="s">
        <v>250</v>
      </c>
      <c r="CD4" s="54" t="s">
        <v>251</v>
      </c>
      <c r="CE4" s="5" t="s">
        <v>260</v>
      </c>
      <c r="CF4" s="5">
        <v>3</v>
      </c>
      <c r="CG4" s="5">
        <v>53</v>
      </c>
    </row>
    <row r="5" spans="2:85" ht="21" customHeight="1" x14ac:dyDescent="0.15">
      <c r="B5" s="78" t="s">
        <v>52</v>
      </c>
      <c r="C5" s="79"/>
      <c r="D5" s="79"/>
      <c r="E5" s="79"/>
      <c r="F5" s="79"/>
      <c r="G5" s="79"/>
      <c r="H5" s="79"/>
      <c r="I5" s="79"/>
      <c r="J5" s="80"/>
      <c r="K5" s="80"/>
      <c r="L5" s="79"/>
      <c r="M5" s="79"/>
      <c r="N5" s="79"/>
      <c r="O5" s="79"/>
      <c r="P5" s="79"/>
      <c r="Q5" s="79"/>
      <c r="R5" s="81"/>
      <c r="S5" s="82" t="s">
        <v>73</v>
      </c>
      <c r="T5" s="79"/>
      <c r="U5" s="79"/>
      <c r="V5" s="79"/>
      <c r="W5" s="79"/>
      <c r="X5" s="79"/>
      <c r="Y5" s="79"/>
      <c r="Z5" s="81"/>
      <c r="AA5" s="82" t="s">
        <v>75</v>
      </c>
      <c r="AB5" s="79"/>
      <c r="AC5" s="79"/>
      <c r="AD5" s="79"/>
      <c r="AE5" s="81"/>
      <c r="AF5" s="82"/>
      <c r="AG5" s="79"/>
      <c r="AH5" s="79"/>
      <c r="AI5" s="79"/>
      <c r="AJ5" s="79"/>
      <c r="AK5" s="79"/>
      <c r="AL5" s="79"/>
      <c r="AM5" s="80"/>
      <c r="AN5" s="80"/>
      <c r="AO5" s="80"/>
      <c r="AP5" s="80"/>
      <c r="AQ5" s="80"/>
      <c r="AR5" s="80"/>
      <c r="AS5" s="80"/>
      <c r="AT5" s="83"/>
      <c r="AU5" s="80"/>
      <c r="AV5" s="80"/>
      <c r="AW5" s="80"/>
      <c r="AX5" s="80"/>
      <c r="AY5" s="80"/>
      <c r="AZ5" s="80"/>
      <c r="BA5" s="80"/>
      <c r="BB5" s="80"/>
      <c r="BC5" s="84"/>
      <c r="BE5" s="37"/>
      <c r="BF5" s="52" t="s">
        <v>217</v>
      </c>
      <c r="BG5" s="5" t="s">
        <v>347</v>
      </c>
      <c r="BH5" s="5" t="s">
        <v>348</v>
      </c>
      <c r="BI5" s="5">
        <f t="shared" si="0"/>
        <v>3</v>
      </c>
      <c r="BJ5" s="4">
        <f t="shared" si="1"/>
        <v>5</v>
      </c>
      <c r="BK5" s="4">
        <f t="shared" si="2"/>
        <v>31</v>
      </c>
      <c r="BL5" s="4">
        <v>84</v>
      </c>
      <c r="BM5" s="4">
        <v>472.5</v>
      </c>
      <c r="BN5" s="4">
        <f>IF(LEFT($BF5,2)="GB",BL5,BL5+2)</f>
        <v>86</v>
      </c>
      <c r="BO5" s="4">
        <f t="shared" si="3"/>
        <v>472.5</v>
      </c>
      <c r="BQ5" s="39">
        <v>4</v>
      </c>
      <c r="BR5" s="39">
        <f t="shared" si="4"/>
        <v>63</v>
      </c>
      <c r="BS5" s="39"/>
      <c r="BT5" s="39">
        <v>4</v>
      </c>
      <c r="BU5" s="41">
        <f t="shared" si="5"/>
        <v>47.25</v>
      </c>
      <c r="BW5" s="50" t="str">
        <f>IF(文字101="","",文字101)</f>
        <v/>
      </c>
      <c r="BX5" s="52" t="s">
        <v>130</v>
      </c>
      <c r="BY5" s="5" t="s">
        <v>269</v>
      </c>
      <c r="CF5" s="5">
        <v>4</v>
      </c>
      <c r="CG5" s="5">
        <v>38</v>
      </c>
    </row>
    <row r="6" spans="2:85" ht="21" customHeight="1" x14ac:dyDescent="0.15">
      <c r="B6" s="183" t="s">
        <v>14</v>
      </c>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4"/>
      <c r="AU6" s="184"/>
      <c r="AV6" s="184"/>
      <c r="AW6" s="184"/>
      <c r="AX6" s="184"/>
      <c r="AY6" s="184"/>
      <c r="AZ6" s="184"/>
      <c r="BA6" s="184"/>
      <c r="BB6" s="184"/>
      <c r="BC6" s="185"/>
      <c r="BE6" s="38" t="b">
        <v>0</v>
      </c>
      <c r="BF6" s="52" t="s">
        <v>204</v>
      </c>
      <c r="BG6" s="5" t="s">
        <v>349</v>
      </c>
      <c r="BH6" s="5" t="s">
        <v>350</v>
      </c>
      <c r="BI6" s="5">
        <f t="shared" si="0"/>
        <v>4</v>
      </c>
      <c r="BJ6" s="4">
        <f t="shared" si="1"/>
        <v>36</v>
      </c>
      <c r="BK6" s="4">
        <f t="shared" si="2"/>
        <v>8</v>
      </c>
      <c r="BL6" s="4">
        <v>735</v>
      </c>
      <c r="BM6" s="4">
        <v>110.25</v>
      </c>
      <c r="BN6" s="4">
        <f>IF(LEFT($BF6,2)="GB",BL6,BL6+2)</f>
        <v>737</v>
      </c>
      <c r="BO6" s="4">
        <f t="shared" si="3"/>
        <v>110.25</v>
      </c>
      <c r="BQ6" s="39">
        <v>5</v>
      </c>
      <c r="BR6" s="39">
        <f t="shared" si="4"/>
        <v>84</v>
      </c>
      <c r="BS6" s="39"/>
      <c r="BT6" s="39">
        <v>5</v>
      </c>
      <c r="BU6" s="41">
        <f t="shared" si="5"/>
        <v>63</v>
      </c>
      <c r="BW6" s="50" t="str">
        <f>IF(文字102="","",文字102)</f>
        <v/>
      </c>
      <c r="BX6" s="52" t="s">
        <v>131</v>
      </c>
      <c r="BY6" s="5" t="s">
        <v>270</v>
      </c>
      <c r="BZ6" s="5" t="s">
        <v>115</v>
      </c>
      <c r="CA6" s="5" t="s">
        <v>117</v>
      </c>
      <c r="CB6" s="5" t="s">
        <v>264</v>
      </c>
      <c r="CC6" s="54" t="s">
        <v>261</v>
      </c>
      <c r="CD6" s="54" t="s">
        <v>113</v>
      </c>
      <c r="CE6" s="5" t="s">
        <v>333</v>
      </c>
      <c r="CF6" s="5">
        <v>4</v>
      </c>
      <c r="CG6" s="5">
        <v>48</v>
      </c>
    </row>
    <row r="7" spans="2:85" ht="21" customHeight="1" x14ac:dyDescent="0.15">
      <c r="B7" s="160" t="s">
        <v>36</v>
      </c>
      <c r="C7" s="140"/>
      <c r="D7" s="140"/>
      <c r="E7" s="140"/>
      <c r="F7" s="140"/>
      <c r="G7" s="140"/>
      <c r="H7" s="133"/>
      <c r="I7" s="123"/>
      <c r="J7" s="123"/>
      <c r="K7" s="123"/>
      <c r="L7" s="123"/>
      <c r="M7" s="123"/>
      <c r="N7" s="123"/>
      <c r="O7" s="123"/>
      <c r="P7" s="123"/>
      <c r="Q7" s="123"/>
      <c r="R7" s="123"/>
      <c r="S7" s="123"/>
      <c r="T7" s="123"/>
      <c r="U7" s="123"/>
      <c r="V7" s="123"/>
      <c r="W7" s="123"/>
      <c r="X7" s="123"/>
      <c r="Y7" s="123"/>
      <c r="Z7" s="123"/>
      <c r="AA7" s="123"/>
      <c r="AB7" s="123"/>
      <c r="AC7" s="186"/>
      <c r="AD7" s="188" t="s">
        <v>20</v>
      </c>
      <c r="AE7" s="140"/>
      <c r="AF7" s="161"/>
      <c r="AG7" s="133"/>
      <c r="AH7" s="123"/>
      <c r="AI7" s="123"/>
      <c r="AJ7" s="123"/>
      <c r="AK7" s="123"/>
      <c r="AL7" s="123"/>
      <c r="AM7" s="123"/>
      <c r="AN7" s="123"/>
      <c r="AO7" s="123"/>
      <c r="AP7" s="123"/>
      <c r="AQ7" s="123"/>
      <c r="AR7" s="123"/>
      <c r="AS7" s="123"/>
      <c r="AT7" s="123"/>
      <c r="AU7" s="123"/>
      <c r="AV7" s="123"/>
      <c r="AW7" s="123"/>
      <c r="AX7" s="123"/>
      <c r="AY7" s="123"/>
      <c r="AZ7" s="123"/>
      <c r="BA7" s="123"/>
      <c r="BB7" s="123"/>
      <c r="BC7" s="124"/>
      <c r="BE7" s="38" t="b">
        <v>0</v>
      </c>
      <c r="BF7" s="52" t="s">
        <v>206</v>
      </c>
      <c r="BG7" s="5" t="s">
        <v>351</v>
      </c>
      <c r="BH7" s="5" t="s">
        <v>352</v>
      </c>
      <c r="BI7" s="5">
        <f t="shared" si="0"/>
        <v>4</v>
      </c>
      <c r="BJ7" s="4">
        <f t="shared" si="1"/>
        <v>36</v>
      </c>
      <c r="BK7" s="4">
        <f t="shared" si="2"/>
        <v>20</v>
      </c>
      <c r="BL7" s="4">
        <v>735</v>
      </c>
      <c r="BM7" s="4">
        <v>299.25</v>
      </c>
      <c r="BN7" s="4">
        <f t="shared" ref="BN7:BN10" si="6">IF(LEFT($BF7,2)="GB",BL7,BL7+2)</f>
        <v>737</v>
      </c>
      <c r="BO7" s="4">
        <f t="shared" si="3"/>
        <v>299.25</v>
      </c>
      <c r="BQ7" s="39">
        <v>6</v>
      </c>
      <c r="BR7" s="39">
        <f t="shared" si="4"/>
        <v>105</v>
      </c>
      <c r="BS7" s="39"/>
      <c r="BT7" s="39">
        <v>6</v>
      </c>
      <c r="BU7" s="41">
        <f t="shared" si="5"/>
        <v>78.75</v>
      </c>
      <c r="BW7" s="50" t="str">
        <f>IF(文字103="","",文字103)</f>
        <v/>
      </c>
      <c r="BX7" s="52" t="s">
        <v>132</v>
      </c>
      <c r="BY7" s="5" t="s">
        <v>290</v>
      </c>
      <c r="CF7" s="5">
        <v>7</v>
      </c>
      <c r="CG7" s="5">
        <v>8</v>
      </c>
    </row>
    <row r="8" spans="2:85" ht="21" customHeight="1" x14ac:dyDescent="0.15">
      <c r="B8" s="141"/>
      <c r="C8" s="142"/>
      <c r="D8" s="142"/>
      <c r="E8" s="142"/>
      <c r="F8" s="142"/>
      <c r="G8" s="142"/>
      <c r="H8" s="137"/>
      <c r="I8" s="125"/>
      <c r="J8" s="125"/>
      <c r="K8" s="125"/>
      <c r="L8" s="125"/>
      <c r="M8" s="125"/>
      <c r="N8" s="125"/>
      <c r="O8" s="125"/>
      <c r="P8" s="125"/>
      <c r="Q8" s="125"/>
      <c r="R8" s="125"/>
      <c r="S8" s="125"/>
      <c r="T8" s="125"/>
      <c r="U8" s="125"/>
      <c r="V8" s="125"/>
      <c r="W8" s="125"/>
      <c r="X8" s="125"/>
      <c r="Y8" s="125"/>
      <c r="Z8" s="125"/>
      <c r="AA8" s="125"/>
      <c r="AB8" s="125"/>
      <c r="AC8" s="187"/>
      <c r="AD8" s="189"/>
      <c r="AE8" s="142"/>
      <c r="AF8" s="182"/>
      <c r="AG8" s="137"/>
      <c r="AH8" s="125"/>
      <c r="AI8" s="125"/>
      <c r="AJ8" s="125"/>
      <c r="AK8" s="125"/>
      <c r="AL8" s="125"/>
      <c r="AM8" s="125"/>
      <c r="AN8" s="125"/>
      <c r="AO8" s="125"/>
      <c r="AP8" s="125"/>
      <c r="AQ8" s="125"/>
      <c r="AR8" s="125"/>
      <c r="AS8" s="125"/>
      <c r="AT8" s="125"/>
      <c r="AU8" s="125"/>
      <c r="AV8" s="125"/>
      <c r="AW8" s="125"/>
      <c r="AX8" s="125"/>
      <c r="AY8" s="125"/>
      <c r="AZ8" s="125"/>
      <c r="BA8" s="125"/>
      <c r="BB8" s="125"/>
      <c r="BC8" s="126"/>
      <c r="BE8" s="38" t="b">
        <v>0</v>
      </c>
      <c r="BF8" s="52" t="s">
        <v>207</v>
      </c>
      <c r="BG8" s="5" t="s">
        <v>353</v>
      </c>
      <c r="BH8" s="5" t="s">
        <v>354</v>
      </c>
      <c r="BI8" s="5">
        <f t="shared" si="0"/>
        <v>4</v>
      </c>
      <c r="BJ8" s="4">
        <f t="shared" si="1"/>
        <v>36</v>
      </c>
      <c r="BK8" s="4">
        <f t="shared" si="2"/>
        <v>29</v>
      </c>
      <c r="BL8" s="4">
        <v>735</v>
      </c>
      <c r="BM8" s="4">
        <v>441</v>
      </c>
      <c r="BN8" s="4">
        <f t="shared" si="6"/>
        <v>737</v>
      </c>
      <c r="BO8" s="4">
        <f t="shared" si="3"/>
        <v>441</v>
      </c>
      <c r="BQ8" s="39">
        <v>7</v>
      </c>
      <c r="BR8" s="39">
        <f t="shared" si="4"/>
        <v>126</v>
      </c>
      <c r="BS8" s="39"/>
      <c r="BT8" s="39">
        <v>7</v>
      </c>
      <c r="BU8" s="41">
        <f t="shared" si="5"/>
        <v>94.5</v>
      </c>
      <c r="BW8" s="50" t="str">
        <f>IF(文字104="","",文字104)</f>
        <v/>
      </c>
      <c r="BX8" s="52" t="s">
        <v>133</v>
      </c>
      <c r="BY8" s="5" t="s">
        <v>291</v>
      </c>
      <c r="CF8" s="5">
        <v>7</v>
      </c>
      <c r="CG8" s="5">
        <v>33</v>
      </c>
    </row>
    <row r="9" spans="2:85" ht="21" customHeight="1" x14ac:dyDescent="0.15">
      <c r="B9" s="160" t="s">
        <v>19</v>
      </c>
      <c r="C9" s="140"/>
      <c r="D9" s="140"/>
      <c r="E9" s="140"/>
      <c r="F9" s="140"/>
      <c r="G9" s="140"/>
      <c r="H9" s="133"/>
      <c r="I9" s="123"/>
      <c r="J9" s="123"/>
      <c r="K9" s="123"/>
      <c r="L9" s="123"/>
      <c r="M9" s="123"/>
      <c r="N9" s="123"/>
      <c r="O9" s="123"/>
      <c r="P9" s="123"/>
      <c r="Q9" s="123"/>
      <c r="R9" s="123"/>
      <c r="S9" s="123"/>
      <c r="T9" s="186"/>
      <c r="U9" s="145" t="s">
        <v>76</v>
      </c>
      <c r="V9" s="146"/>
      <c r="W9" s="146"/>
      <c r="X9" s="146"/>
      <c r="Y9" s="146"/>
      <c r="Z9" s="147"/>
      <c r="AA9" s="13" t="s">
        <v>77</v>
      </c>
      <c r="AB9" s="14"/>
      <c r="AC9" s="14"/>
      <c r="AD9" s="143"/>
      <c r="AE9" s="143"/>
      <c r="AF9" s="143"/>
      <c r="AG9" s="143"/>
      <c r="AH9" s="143"/>
      <c r="AI9" s="143"/>
      <c r="AJ9" s="143"/>
      <c r="AK9" s="143"/>
      <c r="AL9" s="143"/>
      <c r="AM9" s="144"/>
      <c r="AN9" s="42" t="s">
        <v>78</v>
      </c>
      <c r="AO9" s="45"/>
      <c r="AP9" s="190" t="s">
        <v>109</v>
      </c>
      <c r="AQ9" s="143"/>
      <c r="AR9" s="143"/>
      <c r="AS9" s="143"/>
      <c r="AT9" s="143"/>
      <c r="AU9" s="143"/>
      <c r="AV9" s="143"/>
      <c r="AW9" s="143"/>
      <c r="AX9" s="143"/>
      <c r="AY9" s="143"/>
      <c r="AZ9" s="143"/>
      <c r="BA9" s="143"/>
      <c r="BB9" s="143"/>
      <c r="BC9" s="191"/>
      <c r="BE9" s="38" t="b">
        <v>0</v>
      </c>
      <c r="BF9" s="52" t="s">
        <v>208</v>
      </c>
      <c r="BG9" s="5" t="s">
        <v>355</v>
      </c>
      <c r="BH9" s="5" t="s">
        <v>356</v>
      </c>
      <c r="BI9" s="5">
        <f t="shared" si="0"/>
        <v>4</v>
      </c>
      <c r="BJ9" s="4">
        <f t="shared" si="1"/>
        <v>36</v>
      </c>
      <c r="BK9" s="4">
        <f t="shared" si="2"/>
        <v>41</v>
      </c>
      <c r="BL9" s="4">
        <v>735</v>
      </c>
      <c r="BM9" s="4">
        <v>630</v>
      </c>
      <c r="BN9" s="4">
        <f t="shared" si="6"/>
        <v>737</v>
      </c>
      <c r="BO9" s="4">
        <f t="shared" si="3"/>
        <v>630</v>
      </c>
      <c r="BQ9" s="39">
        <v>8</v>
      </c>
      <c r="BR9" s="39">
        <f t="shared" si="4"/>
        <v>147</v>
      </c>
      <c r="BS9" s="39"/>
      <c r="BT9" s="39">
        <v>8</v>
      </c>
      <c r="BU9" s="41">
        <f t="shared" si="5"/>
        <v>110.25</v>
      </c>
      <c r="BW9" s="50" t="str">
        <f>IF(文字105="","",文字105)</f>
        <v/>
      </c>
      <c r="BX9" s="52" t="s">
        <v>134</v>
      </c>
      <c r="BY9" s="5" t="s">
        <v>292</v>
      </c>
      <c r="CF9" s="5">
        <v>9</v>
      </c>
      <c r="CG9" s="5">
        <v>8</v>
      </c>
    </row>
    <row r="10" spans="2:85" ht="21" customHeight="1" x14ac:dyDescent="0.15">
      <c r="B10" s="141"/>
      <c r="C10" s="142"/>
      <c r="D10" s="142"/>
      <c r="E10" s="142"/>
      <c r="F10" s="142"/>
      <c r="G10" s="142"/>
      <c r="H10" s="137"/>
      <c r="I10" s="125"/>
      <c r="J10" s="125"/>
      <c r="K10" s="125"/>
      <c r="L10" s="125"/>
      <c r="M10" s="125"/>
      <c r="N10" s="125"/>
      <c r="O10" s="125"/>
      <c r="P10" s="125"/>
      <c r="Q10" s="125"/>
      <c r="R10" s="125"/>
      <c r="S10" s="125"/>
      <c r="T10" s="187"/>
      <c r="U10" s="148"/>
      <c r="V10" s="149"/>
      <c r="W10" s="149"/>
      <c r="X10" s="149"/>
      <c r="Y10" s="149"/>
      <c r="Z10" s="150"/>
      <c r="AA10" s="178"/>
      <c r="AB10" s="179"/>
      <c r="AC10" s="179"/>
      <c r="AD10" s="179"/>
      <c r="AE10" s="179"/>
      <c r="AF10" s="179"/>
      <c r="AG10" s="179"/>
      <c r="AH10" s="179"/>
      <c r="AI10" s="179"/>
      <c r="AJ10" s="179"/>
      <c r="AK10" s="179"/>
      <c r="AL10" s="179"/>
      <c r="AM10" s="180"/>
      <c r="AN10" s="43" t="s">
        <v>79</v>
      </c>
      <c r="AO10" s="46"/>
      <c r="AP10" s="178" t="s">
        <v>109</v>
      </c>
      <c r="AQ10" s="179"/>
      <c r="AR10" s="179"/>
      <c r="AS10" s="179"/>
      <c r="AT10" s="179"/>
      <c r="AU10" s="179"/>
      <c r="AV10" s="179"/>
      <c r="AW10" s="179"/>
      <c r="AX10" s="179"/>
      <c r="AY10" s="179"/>
      <c r="AZ10" s="179"/>
      <c r="BA10" s="179"/>
      <c r="BB10" s="179"/>
      <c r="BC10" s="181"/>
      <c r="BE10" s="38" t="b">
        <v>0</v>
      </c>
      <c r="BF10" s="52" t="s">
        <v>209</v>
      </c>
      <c r="BG10" s="5" t="s">
        <v>357</v>
      </c>
      <c r="BH10" s="5" t="s">
        <v>358</v>
      </c>
      <c r="BI10" s="5">
        <f t="shared" si="0"/>
        <v>4</v>
      </c>
      <c r="BJ10" s="4">
        <f t="shared" si="1"/>
        <v>37</v>
      </c>
      <c r="BK10" s="4">
        <f t="shared" si="2"/>
        <v>8</v>
      </c>
      <c r="BL10" s="4">
        <v>756</v>
      </c>
      <c r="BM10" s="4">
        <v>110.25</v>
      </c>
      <c r="BN10" s="4">
        <f t="shared" si="6"/>
        <v>758</v>
      </c>
      <c r="BO10" s="4">
        <f t="shared" si="3"/>
        <v>110.25</v>
      </c>
      <c r="BQ10" s="39">
        <v>9</v>
      </c>
      <c r="BR10" s="39">
        <f t="shared" si="4"/>
        <v>168</v>
      </c>
      <c r="BS10" s="39"/>
      <c r="BT10" s="39">
        <v>9</v>
      </c>
      <c r="BU10" s="41">
        <f t="shared" si="5"/>
        <v>126</v>
      </c>
      <c r="BW10" s="50" t="str">
        <f>IF(文字106="","",文字106)</f>
        <v/>
      </c>
      <c r="BX10" s="52" t="s">
        <v>135</v>
      </c>
      <c r="BY10" s="5" t="s">
        <v>293</v>
      </c>
      <c r="BZ10" s="5" t="s">
        <v>257</v>
      </c>
      <c r="CA10" s="5" t="s">
        <v>118</v>
      </c>
      <c r="CB10" s="5" t="s">
        <v>120</v>
      </c>
      <c r="CC10" s="54" t="s">
        <v>113</v>
      </c>
      <c r="CD10" s="54" t="s">
        <v>113</v>
      </c>
      <c r="CF10" s="5">
        <v>9</v>
      </c>
      <c r="CG10" s="5">
        <v>30</v>
      </c>
    </row>
    <row r="11" spans="2:85" ht="21" customHeight="1" x14ac:dyDescent="0.15">
      <c r="B11" s="160" t="s">
        <v>3</v>
      </c>
      <c r="C11" s="140"/>
      <c r="D11" s="140"/>
      <c r="E11" s="140"/>
      <c r="F11" s="140"/>
      <c r="G11" s="161"/>
      <c r="H11" s="13" t="s">
        <v>16</v>
      </c>
      <c r="I11" s="165"/>
      <c r="J11" s="165"/>
      <c r="K11" s="165"/>
      <c r="L11" s="165"/>
      <c r="M11" s="13" t="s">
        <v>77</v>
      </c>
      <c r="N11" s="14"/>
      <c r="O11" s="14"/>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6"/>
      <c r="AN11" s="44" t="s">
        <v>24</v>
      </c>
      <c r="AO11" s="47"/>
      <c r="AP11" s="47"/>
      <c r="AQ11" s="47"/>
      <c r="AR11" s="47"/>
      <c r="AS11" s="47"/>
      <c r="AT11" s="47"/>
      <c r="AU11" s="47"/>
      <c r="AV11" s="47"/>
      <c r="AW11" s="47"/>
      <c r="AX11" s="48"/>
      <c r="AY11" s="48"/>
      <c r="AZ11" s="48"/>
      <c r="BA11" s="48"/>
      <c r="BB11" s="48"/>
      <c r="BC11" s="85"/>
      <c r="BE11" s="1"/>
      <c r="BF11" s="52" t="s">
        <v>210</v>
      </c>
      <c r="BG11" s="5" t="s">
        <v>240</v>
      </c>
      <c r="BH11" s="5" t="s">
        <v>359</v>
      </c>
      <c r="BI11" s="5">
        <f t="shared" ref="BI11:BI37" si="7">FIND("C",BH11)</f>
        <v>4</v>
      </c>
      <c r="BJ11" s="4">
        <f t="shared" ref="BJ11:BJ37" si="8">VALUE(MID(BH11,2,BI11-2))</f>
        <v>41</v>
      </c>
      <c r="BK11" s="4">
        <f>VALUE(RIGHT(BH11,LEN(BH11)-BI11))+1</f>
        <v>8</v>
      </c>
      <c r="BL11" s="4">
        <v>840</v>
      </c>
      <c r="BM11" s="4">
        <v>110.25</v>
      </c>
      <c r="BN11" s="4">
        <f t="shared" ref="BN11:BN37" si="9">IF(LEFT($BF11,2)="GB",BL11,BL11+2)</f>
        <v>840</v>
      </c>
      <c r="BO11" s="4">
        <f t="shared" ref="BO11:BO37" si="10">IF(LEFT($BF11,2)="GB",BM11-5,BM11)</f>
        <v>105.25</v>
      </c>
      <c r="BQ11" s="39">
        <v>10</v>
      </c>
      <c r="BR11" s="39">
        <f t="shared" si="4"/>
        <v>189</v>
      </c>
      <c r="BS11" s="39"/>
      <c r="BT11" s="39">
        <v>10</v>
      </c>
      <c r="BU11" s="41">
        <f t="shared" si="5"/>
        <v>141.75</v>
      </c>
      <c r="BW11" s="50" t="str">
        <f>IF(文字107="","",文字107)</f>
        <v/>
      </c>
      <c r="BX11" s="52" t="s">
        <v>136</v>
      </c>
      <c r="BY11" s="5" t="s">
        <v>294</v>
      </c>
      <c r="CF11" s="5">
        <v>10</v>
      </c>
      <c r="CG11" s="5">
        <v>27</v>
      </c>
    </row>
    <row r="12" spans="2:85" ht="21" customHeight="1" x14ac:dyDescent="0.15">
      <c r="B12" s="141"/>
      <c r="C12" s="142"/>
      <c r="D12" s="142"/>
      <c r="E12" s="142"/>
      <c r="F12" s="142"/>
      <c r="G12" s="182"/>
      <c r="H12" s="15" t="s">
        <v>4</v>
      </c>
      <c r="I12" s="16"/>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c r="AM12" s="180"/>
      <c r="AN12" s="198" t="s">
        <v>110</v>
      </c>
      <c r="AO12" s="199"/>
      <c r="AP12" s="199"/>
      <c r="AQ12" s="199"/>
      <c r="AR12" s="199"/>
      <c r="AS12" s="199"/>
      <c r="AT12" s="199"/>
      <c r="AU12" s="199"/>
      <c r="AV12" s="199"/>
      <c r="AW12" s="199"/>
      <c r="AX12" s="199"/>
      <c r="AY12" s="199"/>
      <c r="AZ12" s="199"/>
      <c r="BA12" s="199"/>
      <c r="BB12" s="199"/>
      <c r="BC12" s="200"/>
      <c r="BE12" s="37"/>
      <c r="BF12" s="52" t="s">
        <v>59</v>
      </c>
      <c r="BG12" s="5" t="s">
        <v>360</v>
      </c>
      <c r="BH12" s="5" t="s">
        <v>361</v>
      </c>
      <c r="BI12" s="5">
        <f t="shared" si="7"/>
        <v>4</v>
      </c>
      <c r="BJ12" s="4">
        <f t="shared" si="8"/>
        <v>41</v>
      </c>
      <c r="BK12" s="4">
        <f>VALUE(RIGHT(BH12,LEN(BH12)-BI12))</f>
        <v>8</v>
      </c>
      <c r="BL12" s="4">
        <v>840</v>
      </c>
      <c r="BM12" s="4">
        <v>110.25</v>
      </c>
      <c r="BN12" s="4">
        <f t="shared" si="9"/>
        <v>842</v>
      </c>
      <c r="BO12" s="4">
        <f t="shared" si="10"/>
        <v>110.25</v>
      </c>
      <c r="BQ12" s="39">
        <v>11</v>
      </c>
      <c r="BR12" s="39">
        <f t="shared" si="4"/>
        <v>210</v>
      </c>
      <c r="BS12" s="39"/>
      <c r="BT12" s="39">
        <v>11</v>
      </c>
      <c r="BU12" s="41">
        <f t="shared" si="5"/>
        <v>157.5</v>
      </c>
      <c r="BW12" s="50" t="str">
        <f>IF(文字108="","",文字108)</f>
        <v>　　　　－　　　　－</v>
      </c>
      <c r="BX12" s="52" t="s">
        <v>137</v>
      </c>
      <c r="BY12" s="5" t="s">
        <v>295</v>
      </c>
      <c r="CF12" s="5">
        <v>9</v>
      </c>
      <c r="CG12" s="5">
        <v>42</v>
      </c>
    </row>
    <row r="13" spans="2:85" ht="21" customHeight="1" x14ac:dyDescent="0.15">
      <c r="B13" s="183" t="s">
        <v>13</v>
      </c>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4"/>
      <c r="AL13" s="184"/>
      <c r="AM13" s="184"/>
      <c r="AN13" s="184"/>
      <c r="AO13" s="184"/>
      <c r="AP13" s="184"/>
      <c r="AQ13" s="184"/>
      <c r="AR13" s="184"/>
      <c r="AS13" s="184"/>
      <c r="AT13" s="184"/>
      <c r="AU13" s="184"/>
      <c r="AV13" s="184"/>
      <c r="AW13" s="184"/>
      <c r="AX13" s="184"/>
      <c r="AY13" s="184"/>
      <c r="AZ13" s="184"/>
      <c r="BA13" s="184"/>
      <c r="BB13" s="184"/>
      <c r="BC13" s="185"/>
      <c r="BE13" s="37">
        <v>1</v>
      </c>
      <c r="BF13" s="52" t="s">
        <v>60</v>
      </c>
      <c r="BG13" s="5" t="s">
        <v>362</v>
      </c>
      <c r="BH13" s="5" t="s">
        <v>363</v>
      </c>
      <c r="BI13" s="5">
        <f t="shared" si="7"/>
        <v>4</v>
      </c>
      <c r="BJ13" s="4">
        <f t="shared" si="8"/>
        <v>42</v>
      </c>
      <c r="BK13" s="4">
        <f>VALUE(RIGHT(BH13,LEN(BH13)-BI13))</f>
        <v>8</v>
      </c>
      <c r="BL13" s="4">
        <v>861</v>
      </c>
      <c r="BM13" s="4">
        <v>110.25</v>
      </c>
      <c r="BN13" s="4">
        <f t="shared" si="9"/>
        <v>863</v>
      </c>
      <c r="BO13" s="4">
        <f t="shared" si="10"/>
        <v>110.25</v>
      </c>
      <c r="BQ13" s="39">
        <v>12</v>
      </c>
      <c r="BR13" s="39">
        <f t="shared" si="4"/>
        <v>231</v>
      </c>
      <c r="BS13" s="39"/>
      <c r="BT13" s="39">
        <v>12</v>
      </c>
      <c r="BU13" s="41">
        <f t="shared" si="5"/>
        <v>173.25</v>
      </c>
      <c r="BW13" s="50" t="str">
        <f>IF(文字109="","",文字109)</f>
        <v>　　　　－　　　　－</v>
      </c>
      <c r="BX13" s="52" t="s">
        <v>138</v>
      </c>
      <c r="BY13" s="5" t="s">
        <v>296</v>
      </c>
      <c r="CF13" s="5">
        <v>10</v>
      </c>
      <c r="CG13" s="5">
        <v>42</v>
      </c>
    </row>
    <row r="14" spans="2:85" ht="21" customHeight="1" x14ac:dyDescent="0.15">
      <c r="B14" s="160" t="s">
        <v>23</v>
      </c>
      <c r="C14" s="140"/>
      <c r="D14" s="140"/>
      <c r="E14" s="140"/>
      <c r="F14" s="140"/>
      <c r="G14" s="161"/>
      <c r="H14" s="133" t="s">
        <v>238</v>
      </c>
      <c r="I14" s="123"/>
      <c r="J14" s="123"/>
      <c r="K14" s="123"/>
      <c r="L14" s="123"/>
      <c r="M14" s="123"/>
      <c r="N14" s="123"/>
      <c r="O14" s="123"/>
      <c r="P14" s="123"/>
      <c r="Q14" s="123"/>
      <c r="R14" s="123"/>
      <c r="S14" s="123"/>
      <c r="T14" s="123"/>
      <c r="U14" s="123"/>
      <c r="V14" s="123"/>
      <c r="W14" s="123"/>
      <c r="X14" s="123"/>
      <c r="Y14" s="123"/>
      <c r="Z14" s="123"/>
      <c r="AA14" s="123"/>
      <c r="AB14" s="123"/>
      <c r="AC14" s="186"/>
      <c r="AD14" s="192" t="s">
        <v>37</v>
      </c>
      <c r="AE14" s="193"/>
      <c r="AF14" s="194"/>
      <c r="AG14" s="36" t="s">
        <v>77</v>
      </c>
      <c r="AH14" s="14"/>
      <c r="AI14" s="14"/>
      <c r="AJ14" s="143"/>
      <c r="AK14" s="143"/>
      <c r="AL14" s="143"/>
      <c r="AM14" s="143"/>
      <c r="AN14" s="143"/>
      <c r="AO14" s="143"/>
      <c r="AP14" s="143"/>
      <c r="AQ14" s="143"/>
      <c r="AR14" s="143"/>
      <c r="AS14" s="143"/>
      <c r="AT14" s="143"/>
      <c r="AU14" s="143"/>
      <c r="AV14" s="143"/>
      <c r="AW14" s="143"/>
      <c r="AX14" s="143"/>
      <c r="AY14" s="143"/>
      <c r="AZ14" s="143"/>
      <c r="BA14" s="143"/>
      <c r="BB14" s="143"/>
      <c r="BC14" s="191"/>
      <c r="BE14" s="1"/>
      <c r="BF14" s="52" t="s">
        <v>58</v>
      </c>
      <c r="BG14" s="5" t="s">
        <v>241</v>
      </c>
      <c r="BH14" s="5" t="s">
        <v>364</v>
      </c>
      <c r="BI14" s="5">
        <f t="shared" si="7"/>
        <v>4</v>
      </c>
      <c r="BJ14" s="4">
        <f t="shared" si="8"/>
        <v>43</v>
      </c>
      <c r="BK14" s="4">
        <f>VALUE(RIGHT(BH14,LEN(BH14)-BI14))+1</f>
        <v>8</v>
      </c>
      <c r="BL14" s="4">
        <v>882</v>
      </c>
      <c r="BM14" s="4">
        <v>110.25</v>
      </c>
      <c r="BN14" s="4">
        <f t="shared" si="9"/>
        <v>882</v>
      </c>
      <c r="BO14" s="4">
        <f t="shared" si="10"/>
        <v>105.25</v>
      </c>
      <c r="BQ14" s="39">
        <v>13</v>
      </c>
      <c r="BR14" s="39">
        <f t="shared" si="4"/>
        <v>252</v>
      </c>
      <c r="BS14" s="39"/>
      <c r="BT14" s="39">
        <v>13</v>
      </c>
      <c r="BU14" s="41">
        <f t="shared" si="5"/>
        <v>189</v>
      </c>
      <c r="BW14" s="50" t="str">
        <f>IF(文字110="","",文字110)</f>
        <v/>
      </c>
      <c r="BX14" s="52" t="s">
        <v>139</v>
      </c>
      <c r="BY14" s="5" t="s">
        <v>297</v>
      </c>
      <c r="BZ14" s="5" t="s">
        <v>115</v>
      </c>
      <c r="CA14" s="5" t="s">
        <v>117</v>
      </c>
      <c r="CB14" s="5" t="s">
        <v>120</v>
      </c>
      <c r="CC14" s="54" t="s">
        <v>252</v>
      </c>
      <c r="CD14" s="54" t="s">
        <v>253</v>
      </c>
      <c r="CF14" s="5">
        <v>11</v>
      </c>
      <c r="CG14" s="5">
        <v>9</v>
      </c>
    </row>
    <row r="15" spans="2:85" ht="21" customHeight="1" x14ac:dyDescent="0.15">
      <c r="B15" s="141"/>
      <c r="C15" s="142"/>
      <c r="D15" s="142"/>
      <c r="E15" s="142"/>
      <c r="F15" s="142"/>
      <c r="G15" s="182"/>
      <c r="H15" s="137"/>
      <c r="I15" s="125"/>
      <c r="J15" s="125"/>
      <c r="K15" s="125"/>
      <c r="L15" s="125"/>
      <c r="M15" s="125"/>
      <c r="N15" s="125"/>
      <c r="O15" s="125"/>
      <c r="P15" s="125"/>
      <c r="Q15" s="125"/>
      <c r="R15" s="125"/>
      <c r="S15" s="125"/>
      <c r="T15" s="125"/>
      <c r="U15" s="125"/>
      <c r="V15" s="125"/>
      <c r="W15" s="125"/>
      <c r="X15" s="125"/>
      <c r="Y15" s="125"/>
      <c r="Z15" s="125"/>
      <c r="AA15" s="125"/>
      <c r="AB15" s="125"/>
      <c r="AC15" s="187"/>
      <c r="AD15" s="195"/>
      <c r="AE15" s="196"/>
      <c r="AF15" s="197"/>
      <c r="AG15" s="178"/>
      <c r="AH15" s="179"/>
      <c r="AI15" s="179"/>
      <c r="AJ15" s="179"/>
      <c r="AK15" s="179"/>
      <c r="AL15" s="179"/>
      <c r="AM15" s="179"/>
      <c r="AN15" s="179"/>
      <c r="AO15" s="179"/>
      <c r="AP15" s="179"/>
      <c r="AQ15" s="179"/>
      <c r="AR15" s="179"/>
      <c r="AS15" s="179"/>
      <c r="AT15" s="179"/>
      <c r="AU15" s="179"/>
      <c r="AV15" s="179"/>
      <c r="AW15" s="179"/>
      <c r="AX15" s="179"/>
      <c r="AY15" s="179"/>
      <c r="AZ15" s="179"/>
      <c r="BA15" s="179"/>
      <c r="BB15" s="179"/>
      <c r="BC15" s="181"/>
      <c r="BE15" s="37"/>
      <c r="BF15" s="52" t="s">
        <v>218</v>
      </c>
      <c r="BG15" s="5" t="s">
        <v>360</v>
      </c>
      <c r="BH15" s="5" t="s">
        <v>365</v>
      </c>
      <c r="BI15" s="5">
        <f t="shared" si="7"/>
        <v>4</v>
      </c>
      <c r="BJ15" s="4">
        <f t="shared" si="8"/>
        <v>43</v>
      </c>
      <c r="BK15" s="4">
        <f>VALUE(RIGHT(BH15,LEN(BH15)-BI15))</f>
        <v>8</v>
      </c>
      <c r="BL15" s="4">
        <v>882</v>
      </c>
      <c r="BM15" s="4">
        <v>110.25</v>
      </c>
      <c r="BN15" s="4">
        <f t="shared" si="9"/>
        <v>884</v>
      </c>
      <c r="BO15" s="4">
        <f t="shared" si="10"/>
        <v>110.25</v>
      </c>
      <c r="BQ15" s="39">
        <v>14</v>
      </c>
      <c r="BR15" s="39">
        <f t="shared" si="4"/>
        <v>273</v>
      </c>
      <c r="BS15" s="39"/>
      <c r="BT15" s="39">
        <v>14</v>
      </c>
      <c r="BU15" s="41">
        <f t="shared" si="5"/>
        <v>204.75</v>
      </c>
      <c r="BW15" s="50" t="str">
        <f>IF(文字111="","",文字111)</f>
        <v/>
      </c>
      <c r="BX15" s="52" t="s">
        <v>140</v>
      </c>
      <c r="BY15" s="5" t="s">
        <v>293</v>
      </c>
      <c r="BZ15" s="5" t="s">
        <v>257</v>
      </c>
      <c r="CA15" s="5" t="s">
        <v>118</v>
      </c>
      <c r="CB15" s="5" t="s">
        <v>120</v>
      </c>
      <c r="CC15" s="54" t="s">
        <v>113</v>
      </c>
      <c r="CD15" s="54" t="s">
        <v>113</v>
      </c>
      <c r="CF15" s="5">
        <v>11</v>
      </c>
      <c r="CG15" s="5">
        <v>16</v>
      </c>
    </row>
    <row r="16" spans="2:85" ht="21" customHeight="1" x14ac:dyDescent="0.15">
      <c r="B16" s="139" t="s">
        <v>38</v>
      </c>
      <c r="C16" s="140"/>
      <c r="D16" s="140"/>
      <c r="E16" s="140"/>
      <c r="F16" s="140"/>
      <c r="G16" s="140"/>
      <c r="H16" s="36" t="s">
        <v>77</v>
      </c>
      <c r="I16" s="14"/>
      <c r="J16" s="14"/>
      <c r="K16" s="143"/>
      <c r="L16" s="143"/>
      <c r="M16" s="143"/>
      <c r="N16" s="143"/>
      <c r="O16" s="143"/>
      <c r="P16" s="143"/>
      <c r="Q16" s="143"/>
      <c r="R16" s="143"/>
      <c r="S16" s="143"/>
      <c r="T16" s="144"/>
      <c r="U16" s="145" t="s">
        <v>80</v>
      </c>
      <c r="V16" s="146"/>
      <c r="W16" s="146"/>
      <c r="X16" s="146"/>
      <c r="Y16" s="146"/>
      <c r="Z16" s="147"/>
      <c r="AA16" s="13" t="s">
        <v>77</v>
      </c>
      <c r="AB16" s="14"/>
      <c r="AC16" s="14"/>
      <c r="AD16" s="143"/>
      <c r="AE16" s="143"/>
      <c r="AF16" s="143"/>
      <c r="AG16" s="143"/>
      <c r="AH16" s="143"/>
      <c r="AI16" s="143"/>
      <c r="AJ16" s="143"/>
      <c r="AK16" s="143"/>
      <c r="AL16" s="143"/>
      <c r="AM16" s="144"/>
      <c r="AN16" s="42" t="s">
        <v>78</v>
      </c>
      <c r="AO16" s="45"/>
      <c r="AP16" s="190" t="s">
        <v>108</v>
      </c>
      <c r="AQ16" s="143"/>
      <c r="AR16" s="143"/>
      <c r="AS16" s="143"/>
      <c r="AT16" s="143"/>
      <c r="AU16" s="143"/>
      <c r="AV16" s="143"/>
      <c r="AW16" s="143"/>
      <c r="AX16" s="143"/>
      <c r="AY16" s="143"/>
      <c r="AZ16" s="143"/>
      <c r="BA16" s="143"/>
      <c r="BB16" s="143"/>
      <c r="BC16" s="191"/>
      <c r="BE16" s="37">
        <v>3</v>
      </c>
      <c r="BF16" s="52" t="s">
        <v>62</v>
      </c>
      <c r="BG16" s="5" t="s">
        <v>362</v>
      </c>
      <c r="BH16" s="5" t="s">
        <v>366</v>
      </c>
      <c r="BI16" s="5">
        <f t="shared" si="7"/>
        <v>4</v>
      </c>
      <c r="BJ16" s="4">
        <f t="shared" si="8"/>
        <v>44</v>
      </c>
      <c r="BK16" s="4">
        <f>VALUE(RIGHT(BH16,LEN(BH16)-BI16))</f>
        <v>8</v>
      </c>
      <c r="BL16" s="4">
        <v>903</v>
      </c>
      <c r="BM16" s="4">
        <v>110.25</v>
      </c>
      <c r="BN16" s="4">
        <f t="shared" si="9"/>
        <v>905</v>
      </c>
      <c r="BO16" s="4">
        <f t="shared" si="10"/>
        <v>110.25</v>
      </c>
      <c r="BQ16" s="39">
        <v>15</v>
      </c>
      <c r="BR16" s="39">
        <f t="shared" si="4"/>
        <v>294</v>
      </c>
      <c r="BS16" s="39"/>
      <c r="BT16" s="39">
        <v>15</v>
      </c>
      <c r="BU16" s="41">
        <f t="shared" si="5"/>
        <v>220.5</v>
      </c>
      <c r="BW16" s="50" t="str">
        <f>IF(文字112="","",文字112)</f>
        <v/>
      </c>
      <c r="BX16" s="52" t="s">
        <v>141</v>
      </c>
      <c r="BY16" s="5" t="s">
        <v>298</v>
      </c>
      <c r="CF16" s="5">
        <v>12</v>
      </c>
      <c r="CG16" s="5">
        <v>10</v>
      </c>
    </row>
    <row r="17" spans="2:85" ht="21" customHeight="1" x14ac:dyDescent="0.15">
      <c r="B17" s="141"/>
      <c r="C17" s="142"/>
      <c r="D17" s="142"/>
      <c r="E17" s="142"/>
      <c r="F17" s="142"/>
      <c r="G17" s="142"/>
      <c r="H17" s="178"/>
      <c r="I17" s="179"/>
      <c r="J17" s="179"/>
      <c r="K17" s="179"/>
      <c r="L17" s="179"/>
      <c r="M17" s="179"/>
      <c r="N17" s="179"/>
      <c r="O17" s="179"/>
      <c r="P17" s="179"/>
      <c r="Q17" s="179"/>
      <c r="R17" s="179"/>
      <c r="S17" s="179"/>
      <c r="T17" s="180"/>
      <c r="U17" s="148"/>
      <c r="V17" s="149"/>
      <c r="W17" s="149"/>
      <c r="X17" s="149"/>
      <c r="Y17" s="149"/>
      <c r="Z17" s="150"/>
      <c r="AA17" s="178"/>
      <c r="AB17" s="179"/>
      <c r="AC17" s="179"/>
      <c r="AD17" s="179"/>
      <c r="AE17" s="179"/>
      <c r="AF17" s="179"/>
      <c r="AG17" s="179"/>
      <c r="AH17" s="179"/>
      <c r="AI17" s="179"/>
      <c r="AJ17" s="179"/>
      <c r="AK17" s="179"/>
      <c r="AL17" s="179"/>
      <c r="AM17" s="180"/>
      <c r="AN17" s="43" t="s">
        <v>79</v>
      </c>
      <c r="AO17" s="46"/>
      <c r="AP17" s="178" t="s">
        <v>108</v>
      </c>
      <c r="AQ17" s="179"/>
      <c r="AR17" s="179"/>
      <c r="AS17" s="179"/>
      <c r="AT17" s="179"/>
      <c r="AU17" s="179"/>
      <c r="AV17" s="179"/>
      <c r="AW17" s="179"/>
      <c r="AX17" s="179"/>
      <c r="AY17" s="179"/>
      <c r="AZ17" s="179"/>
      <c r="BA17" s="179"/>
      <c r="BB17" s="179"/>
      <c r="BC17" s="181"/>
      <c r="BE17" s="1"/>
      <c r="BF17" s="52" t="s">
        <v>211</v>
      </c>
      <c r="BG17" s="5" t="s">
        <v>242</v>
      </c>
      <c r="BH17" s="5" t="s">
        <v>367</v>
      </c>
      <c r="BI17" s="5">
        <f t="shared" si="7"/>
        <v>4</v>
      </c>
      <c r="BJ17" s="4">
        <f t="shared" si="8"/>
        <v>49</v>
      </c>
      <c r="BK17" s="4">
        <f>VALUE(RIGHT(BH17,LEN(BH17)-BI17))+1</f>
        <v>13</v>
      </c>
      <c r="BL17" s="4">
        <v>1008</v>
      </c>
      <c r="BM17" s="4">
        <v>189</v>
      </c>
      <c r="BN17" s="4">
        <f t="shared" si="9"/>
        <v>1008</v>
      </c>
      <c r="BO17" s="4">
        <f t="shared" si="10"/>
        <v>184</v>
      </c>
      <c r="BQ17" s="39">
        <v>16</v>
      </c>
      <c r="BR17" s="39">
        <f t="shared" si="4"/>
        <v>315</v>
      </c>
      <c r="BS17" s="39"/>
      <c r="BT17" s="39">
        <v>16</v>
      </c>
      <c r="BU17" s="41">
        <f t="shared" si="5"/>
        <v>236.25</v>
      </c>
      <c r="BW17" s="50" t="str">
        <f>IF(文字113="","",文字113)</f>
        <v>@</v>
      </c>
      <c r="BX17" s="52" t="s">
        <v>142</v>
      </c>
      <c r="BY17" s="53" t="s">
        <v>299</v>
      </c>
      <c r="BZ17" s="5" t="s">
        <v>115</v>
      </c>
      <c r="CA17" s="5" t="s">
        <v>118</v>
      </c>
      <c r="CB17" s="5" t="s">
        <v>120</v>
      </c>
      <c r="CC17" s="54" t="s">
        <v>113</v>
      </c>
      <c r="CD17" s="54" t="s">
        <v>113</v>
      </c>
      <c r="CF17" s="5">
        <v>12</v>
      </c>
      <c r="CG17" s="5">
        <v>40</v>
      </c>
    </row>
    <row r="18" spans="2:85" ht="21" customHeight="1" x14ac:dyDescent="0.15">
      <c r="B18" s="139" t="s">
        <v>39</v>
      </c>
      <c r="C18" s="140"/>
      <c r="D18" s="140"/>
      <c r="E18" s="140"/>
      <c r="F18" s="140"/>
      <c r="G18" s="140"/>
      <c r="H18" s="220"/>
      <c r="I18" s="157"/>
      <c r="J18" s="23"/>
      <c r="K18" s="192" t="s">
        <v>41</v>
      </c>
      <c r="L18" s="193"/>
      <c r="M18" s="193"/>
      <c r="N18" s="194"/>
      <c r="O18" s="25" t="s">
        <v>234</v>
      </c>
      <c r="P18" s="23"/>
      <c r="Q18" s="23"/>
      <c r="R18" s="23"/>
      <c r="S18" s="157"/>
      <c r="T18" s="157"/>
      <c r="U18" s="25" t="s">
        <v>30</v>
      </c>
      <c r="V18" s="23"/>
      <c r="W18" s="25" t="s">
        <v>46</v>
      </c>
      <c r="X18" s="23"/>
      <c r="Y18" s="23"/>
      <c r="Z18" s="157"/>
      <c r="AA18" s="157"/>
      <c r="AB18" s="25" t="s">
        <v>30</v>
      </c>
      <c r="AC18" s="23"/>
      <c r="AD18" s="25" t="s">
        <v>81</v>
      </c>
      <c r="AE18" s="23"/>
      <c r="AF18" s="23"/>
      <c r="AG18" s="23"/>
      <c r="AH18" s="23"/>
      <c r="AI18" s="23"/>
      <c r="AJ18" s="23"/>
      <c r="AK18" s="23"/>
      <c r="AL18" s="157"/>
      <c r="AM18" s="157"/>
      <c r="AN18" s="17" t="s">
        <v>30</v>
      </c>
      <c r="AO18" s="17"/>
      <c r="AP18" s="25" t="s">
        <v>47</v>
      </c>
      <c r="AQ18" s="23"/>
      <c r="AR18" s="23"/>
      <c r="AS18" s="23"/>
      <c r="AT18" s="23"/>
      <c r="AU18" s="23"/>
      <c r="AV18" s="23"/>
      <c r="AW18" s="157"/>
      <c r="AX18" s="157"/>
      <c r="AY18" s="25" t="s">
        <v>30</v>
      </c>
      <c r="AZ18" s="23"/>
      <c r="BA18" s="23"/>
      <c r="BB18" s="23"/>
      <c r="BC18" s="86"/>
      <c r="BE18" s="37"/>
      <c r="BF18" s="52" t="s">
        <v>63</v>
      </c>
      <c r="BG18" s="5" t="s">
        <v>360</v>
      </c>
      <c r="BH18" s="5" t="s">
        <v>368</v>
      </c>
      <c r="BI18" s="5">
        <f t="shared" si="7"/>
        <v>4</v>
      </c>
      <c r="BJ18" s="4">
        <f t="shared" si="8"/>
        <v>49</v>
      </c>
      <c r="BK18" s="4">
        <f>VALUE(RIGHT(BH18,LEN(BH18)-BI18))</f>
        <v>13</v>
      </c>
      <c r="BL18" s="4">
        <v>1008</v>
      </c>
      <c r="BM18" s="4">
        <v>189</v>
      </c>
      <c r="BN18" s="4">
        <f t="shared" si="9"/>
        <v>1010</v>
      </c>
      <c r="BO18" s="4">
        <f t="shared" si="10"/>
        <v>189</v>
      </c>
      <c r="BQ18" s="39">
        <v>17</v>
      </c>
      <c r="BR18" s="39">
        <f t="shared" si="4"/>
        <v>336</v>
      </c>
      <c r="BS18" s="39"/>
      <c r="BT18" s="39">
        <v>17</v>
      </c>
      <c r="BU18" s="41">
        <f t="shared" si="5"/>
        <v>252</v>
      </c>
      <c r="BW18" s="50" t="str">
        <f>IF(文字114="","",文字114)</f>
        <v>※70字以内で記入</v>
      </c>
      <c r="BX18" s="52" t="s">
        <v>236</v>
      </c>
      <c r="BY18" s="5" t="s">
        <v>300</v>
      </c>
      <c r="BZ18" s="5" t="s">
        <v>114</v>
      </c>
      <c r="CA18" s="5" t="s">
        <v>117</v>
      </c>
      <c r="CB18" s="5" t="s">
        <v>259</v>
      </c>
      <c r="CC18" s="54" t="s">
        <v>334</v>
      </c>
      <c r="CD18" s="54" t="s">
        <v>113</v>
      </c>
      <c r="CE18" s="5" t="s">
        <v>335</v>
      </c>
      <c r="CF18" s="5">
        <v>14</v>
      </c>
      <c r="CG18" s="5">
        <v>8</v>
      </c>
    </row>
    <row r="19" spans="2:85" ht="21" customHeight="1" x14ac:dyDescent="0.15">
      <c r="B19" s="141"/>
      <c r="C19" s="142"/>
      <c r="D19" s="142"/>
      <c r="E19" s="142"/>
      <c r="F19" s="142"/>
      <c r="G19" s="142"/>
      <c r="H19" s="208"/>
      <c r="I19" s="115"/>
      <c r="J19" s="23" t="s">
        <v>40</v>
      </c>
      <c r="K19" s="195"/>
      <c r="L19" s="196"/>
      <c r="M19" s="196"/>
      <c r="N19" s="197"/>
      <c r="O19" s="25" t="s">
        <v>50</v>
      </c>
      <c r="P19" s="23"/>
      <c r="Q19" s="23"/>
      <c r="R19" s="23"/>
      <c r="S19" s="23"/>
      <c r="T19" s="23"/>
      <c r="U19" s="115"/>
      <c r="V19" s="115"/>
      <c r="W19" s="25" t="s">
        <v>30</v>
      </c>
      <c r="X19" s="23"/>
      <c r="Y19" s="25" t="s">
        <v>48</v>
      </c>
      <c r="Z19" s="23"/>
      <c r="AA19" s="23"/>
      <c r="AB19" s="23"/>
      <c r="AC19" s="23"/>
      <c r="AD19" s="23"/>
      <c r="AE19" s="115"/>
      <c r="AF19" s="115"/>
      <c r="AG19" s="25" t="s">
        <v>30</v>
      </c>
      <c r="AH19" s="23"/>
      <c r="AI19" s="25" t="s">
        <v>49</v>
      </c>
      <c r="AJ19" s="25"/>
      <c r="AK19" s="25"/>
      <c r="AL19" s="25"/>
      <c r="AM19" s="25"/>
      <c r="AN19" s="115"/>
      <c r="AO19" s="115"/>
      <c r="AP19" s="20" t="s">
        <v>30</v>
      </c>
      <c r="AQ19" s="23"/>
      <c r="AR19" s="23"/>
      <c r="AS19" s="23"/>
      <c r="AT19" s="23"/>
      <c r="AU19" s="23"/>
      <c r="AV19" s="23"/>
      <c r="AW19" s="23"/>
      <c r="AX19" s="23"/>
      <c r="AY19" s="23" t="s">
        <v>105</v>
      </c>
      <c r="AZ19" s="158" t="str">
        <f>IF(SUM(S18,Z18,AL18,AW18,U19,AE19,AN19)=0,"",SUM(S18,Z18,AL18,AW18,U19,AE19,AN19))</f>
        <v/>
      </c>
      <c r="BA19" s="159"/>
      <c r="BB19" s="159"/>
      <c r="BC19" s="86" t="s">
        <v>30</v>
      </c>
      <c r="BE19" s="37">
        <v>3</v>
      </c>
      <c r="BF19" s="52" t="s">
        <v>219</v>
      </c>
      <c r="BG19" s="5" t="s">
        <v>362</v>
      </c>
      <c r="BH19" s="5" t="s">
        <v>369</v>
      </c>
      <c r="BI19" s="5">
        <f t="shared" si="7"/>
        <v>4</v>
      </c>
      <c r="BJ19" s="4">
        <f t="shared" si="8"/>
        <v>50</v>
      </c>
      <c r="BK19" s="4">
        <f>VALUE(RIGHT(BH19,LEN(BH19)-BI19))</f>
        <v>13</v>
      </c>
      <c r="BL19" s="4">
        <v>1029</v>
      </c>
      <c r="BM19" s="4">
        <v>189</v>
      </c>
      <c r="BN19" s="4">
        <f t="shared" si="9"/>
        <v>1031</v>
      </c>
      <c r="BO19" s="4">
        <f t="shared" si="10"/>
        <v>189</v>
      </c>
      <c r="BQ19" s="39">
        <v>18</v>
      </c>
      <c r="BR19" s="39">
        <f t="shared" si="4"/>
        <v>357</v>
      </c>
      <c r="BS19" s="39"/>
      <c r="BT19" s="39">
        <v>18</v>
      </c>
      <c r="BU19" s="41">
        <f t="shared" si="5"/>
        <v>267.75</v>
      </c>
      <c r="BW19" s="50" t="str">
        <f>IF(文字115="","",文字115)</f>
        <v/>
      </c>
      <c r="BX19" s="52" t="s">
        <v>143</v>
      </c>
      <c r="BY19" s="5" t="s">
        <v>293</v>
      </c>
      <c r="BZ19" s="5" t="s">
        <v>257</v>
      </c>
      <c r="CA19" s="5" t="s">
        <v>118</v>
      </c>
      <c r="CB19" s="5" t="s">
        <v>120</v>
      </c>
      <c r="CC19" s="54" t="s">
        <v>113</v>
      </c>
      <c r="CD19" s="54" t="s">
        <v>113</v>
      </c>
      <c r="CF19" s="5">
        <v>14</v>
      </c>
      <c r="CG19" s="5">
        <v>36</v>
      </c>
    </row>
    <row r="20" spans="2:85" ht="21" customHeight="1" x14ac:dyDescent="0.15">
      <c r="B20" s="160" t="s">
        <v>3</v>
      </c>
      <c r="C20" s="140"/>
      <c r="D20" s="140"/>
      <c r="E20" s="140"/>
      <c r="F20" s="140"/>
      <c r="G20" s="161"/>
      <c r="H20" s="13" t="s">
        <v>111</v>
      </c>
      <c r="I20" s="165"/>
      <c r="J20" s="165"/>
      <c r="K20" s="165"/>
      <c r="L20" s="165"/>
      <c r="M20" s="13" t="s">
        <v>112</v>
      </c>
      <c r="N20" s="14"/>
      <c r="O20" s="14"/>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6"/>
      <c r="AN20" s="44" t="s">
        <v>24</v>
      </c>
      <c r="AO20" s="47"/>
      <c r="AP20" s="47"/>
      <c r="AQ20" s="47"/>
      <c r="AR20" s="47"/>
      <c r="AS20" s="47"/>
      <c r="AT20" s="47"/>
      <c r="AU20" s="47"/>
      <c r="AV20" s="47"/>
      <c r="AW20" s="47"/>
      <c r="AX20" s="48"/>
      <c r="AY20" s="48"/>
      <c r="AZ20" s="48"/>
      <c r="BA20" s="48"/>
      <c r="BB20" s="48"/>
      <c r="BC20" s="85"/>
      <c r="BE20" s="1"/>
      <c r="BF20" s="52" t="s">
        <v>212</v>
      </c>
      <c r="BG20" s="5" t="s">
        <v>243</v>
      </c>
      <c r="BH20" s="5" t="s">
        <v>370</v>
      </c>
      <c r="BI20" s="5">
        <f t="shared" si="7"/>
        <v>4</v>
      </c>
      <c r="BJ20" s="4">
        <f t="shared" si="8"/>
        <v>51</v>
      </c>
      <c r="BK20" s="4">
        <f>VALUE(RIGHT(BH20,LEN(BH20)-BI20))+1</f>
        <v>8</v>
      </c>
      <c r="BL20" s="4">
        <v>1050</v>
      </c>
      <c r="BM20" s="4">
        <v>110.25</v>
      </c>
      <c r="BN20" s="4">
        <f t="shared" si="9"/>
        <v>1050</v>
      </c>
      <c r="BO20" s="4">
        <f t="shared" si="10"/>
        <v>105.25</v>
      </c>
      <c r="BQ20" s="39">
        <v>19</v>
      </c>
      <c r="BR20" s="39">
        <f t="shared" si="4"/>
        <v>378</v>
      </c>
      <c r="BS20" s="39"/>
      <c r="BT20" s="39">
        <v>19</v>
      </c>
      <c r="BU20" s="41">
        <f t="shared" si="5"/>
        <v>283.5</v>
      </c>
      <c r="BW20" s="50" t="str">
        <f>IF(文字116="","",文字116)</f>
        <v/>
      </c>
      <c r="BX20" s="52" t="s">
        <v>144</v>
      </c>
      <c r="BY20" s="5" t="s">
        <v>301</v>
      </c>
      <c r="CF20" s="5">
        <v>15</v>
      </c>
      <c r="CG20" s="5">
        <v>33</v>
      </c>
    </row>
    <row r="21" spans="2:85" ht="21" customHeight="1" thickBot="1" x14ac:dyDescent="0.2">
      <c r="B21" s="162"/>
      <c r="C21" s="163"/>
      <c r="D21" s="163"/>
      <c r="E21" s="163"/>
      <c r="F21" s="163"/>
      <c r="G21" s="164"/>
      <c r="H21" s="102" t="s">
        <v>4</v>
      </c>
      <c r="I21" s="103"/>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8"/>
      <c r="AN21" s="169" t="s">
        <v>110</v>
      </c>
      <c r="AO21" s="170"/>
      <c r="AP21" s="170"/>
      <c r="AQ21" s="170"/>
      <c r="AR21" s="170"/>
      <c r="AS21" s="170"/>
      <c r="AT21" s="170"/>
      <c r="AU21" s="170"/>
      <c r="AV21" s="170"/>
      <c r="AW21" s="170"/>
      <c r="AX21" s="170"/>
      <c r="AY21" s="170"/>
      <c r="AZ21" s="170"/>
      <c r="BA21" s="170"/>
      <c r="BB21" s="170"/>
      <c r="BC21" s="171"/>
      <c r="BE21" s="37"/>
      <c r="BF21" s="52" t="s">
        <v>65</v>
      </c>
      <c r="BG21" s="5" t="s">
        <v>360</v>
      </c>
      <c r="BH21" s="5" t="s">
        <v>371</v>
      </c>
      <c r="BI21" s="5">
        <f t="shared" si="7"/>
        <v>4</v>
      </c>
      <c r="BJ21" s="4">
        <f t="shared" si="8"/>
        <v>51</v>
      </c>
      <c r="BK21" s="4">
        <f>VALUE(RIGHT(BH21,LEN(BH21)-BI21))</f>
        <v>8</v>
      </c>
      <c r="BL21" s="4">
        <v>1050</v>
      </c>
      <c r="BM21" s="4">
        <v>110.25</v>
      </c>
      <c r="BN21" s="4">
        <f t="shared" si="9"/>
        <v>1052</v>
      </c>
      <c r="BO21" s="4">
        <f t="shared" si="10"/>
        <v>110.25</v>
      </c>
      <c r="BQ21" s="39">
        <v>20</v>
      </c>
      <c r="BR21" s="39">
        <f t="shared" si="4"/>
        <v>399</v>
      </c>
      <c r="BS21" s="39"/>
      <c r="BT21" s="39">
        <v>20</v>
      </c>
      <c r="BU21" s="41">
        <f t="shared" si="5"/>
        <v>299.25</v>
      </c>
      <c r="BW21" s="50" t="str">
        <f>IF(文字117="","",文字117)</f>
        <v/>
      </c>
      <c r="BX21" s="52" t="s">
        <v>145</v>
      </c>
      <c r="BY21" s="5" t="s">
        <v>293</v>
      </c>
      <c r="BZ21" s="5" t="s">
        <v>257</v>
      </c>
      <c r="CA21" s="5" t="s">
        <v>118</v>
      </c>
      <c r="CB21" s="5" t="s">
        <v>120</v>
      </c>
      <c r="CC21" s="54" t="s">
        <v>113</v>
      </c>
      <c r="CD21" s="54" t="s">
        <v>113</v>
      </c>
      <c r="CF21" s="5">
        <v>16</v>
      </c>
      <c r="CG21" s="5">
        <v>11</v>
      </c>
    </row>
    <row r="22" spans="2:85" ht="44.25" customHeight="1" x14ac:dyDescent="0.15">
      <c r="B22" s="221" t="s">
        <v>420</v>
      </c>
      <c r="C22" s="222"/>
      <c r="D22" s="222"/>
      <c r="E22" s="222"/>
      <c r="F22" s="222"/>
      <c r="G22" s="223"/>
      <c r="H22" s="151" t="s">
        <v>239</v>
      </c>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3"/>
      <c r="BE22" s="37">
        <v>3</v>
      </c>
      <c r="BF22" s="52" t="s">
        <v>67</v>
      </c>
      <c r="BG22" s="5" t="s">
        <v>362</v>
      </c>
      <c r="BH22" s="5" t="s">
        <v>375</v>
      </c>
      <c r="BI22" s="5">
        <f t="shared" si="7"/>
        <v>4</v>
      </c>
      <c r="BJ22" s="4">
        <f t="shared" si="8"/>
        <v>88</v>
      </c>
      <c r="BK22" s="4">
        <f>VALUE(RIGHT(BH22,LEN(BH22)-BI22))</f>
        <v>33</v>
      </c>
      <c r="BL22" s="4">
        <v>1827</v>
      </c>
      <c r="BM22" s="4">
        <v>504</v>
      </c>
      <c r="BN22" s="4">
        <f t="shared" si="9"/>
        <v>1829</v>
      </c>
      <c r="BO22" s="4">
        <f t="shared" si="10"/>
        <v>504</v>
      </c>
      <c r="BQ22" s="39">
        <v>24</v>
      </c>
      <c r="BR22" s="39">
        <f t="shared" si="4"/>
        <v>483</v>
      </c>
      <c r="BS22" s="39"/>
      <c r="BT22" s="39">
        <v>24</v>
      </c>
      <c r="BU22" s="41">
        <f t="shared" si="5"/>
        <v>362.25</v>
      </c>
      <c r="BW22" s="50" t="str">
        <f>IF(文字121="","",文字121)</f>
        <v>　　　　－　　　　－</v>
      </c>
      <c r="BX22" s="52" t="s">
        <v>149</v>
      </c>
      <c r="BY22" s="5" t="s">
        <v>295</v>
      </c>
      <c r="CF22" s="5">
        <v>16</v>
      </c>
      <c r="CG22" s="5">
        <v>42</v>
      </c>
    </row>
    <row r="23" spans="2:85" ht="44.25" customHeight="1" x14ac:dyDescent="0.15">
      <c r="B23" s="224"/>
      <c r="C23" s="225"/>
      <c r="D23" s="225"/>
      <c r="E23" s="225"/>
      <c r="F23" s="225"/>
      <c r="G23" s="226"/>
      <c r="H23" s="154"/>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5"/>
      <c r="AQ23" s="155"/>
      <c r="AR23" s="155"/>
      <c r="AS23" s="155"/>
      <c r="AT23" s="155"/>
      <c r="AU23" s="155"/>
      <c r="AV23" s="155"/>
      <c r="AW23" s="155"/>
      <c r="AX23" s="155"/>
      <c r="AY23" s="155"/>
      <c r="AZ23" s="155"/>
      <c r="BA23" s="155"/>
      <c r="BB23" s="155"/>
      <c r="BC23" s="156"/>
      <c r="BE23" s="1"/>
      <c r="BF23" s="52" t="s">
        <v>213</v>
      </c>
      <c r="BG23" s="5" t="s">
        <v>245</v>
      </c>
      <c r="BH23" s="5" t="s">
        <v>376</v>
      </c>
      <c r="BI23" s="5">
        <f t="shared" si="7"/>
        <v>4</v>
      </c>
      <c r="BJ23" s="4">
        <f t="shared" si="8"/>
        <v>89</v>
      </c>
      <c r="BK23" s="4">
        <f>VALUE(RIGHT(BH23,LEN(BH23)-BI23))+1</f>
        <v>19</v>
      </c>
      <c r="BL23" s="4">
        <v>1848</v>
      </c>
      <c r="BM23" s="4">
        <v>283.5</v>
      </c>
      <c r="BN23" s="4">
        <f t="shared" si="9"/>
        <v>1848</v>
      </c>
      <c r="BO23" s="4">
        <f t="shared" si="10"/>
        <v>278.5</v>
      </c>
      <c r="BQ23" s="39">
        <v>25</v>
      </c>
      <c r="BR23" s="39">
        <f t="shared" si="4"/>
        <v>504</v>
      </c>
      <c r="BS23" s="39"/>
      <c r="BT23" s="39">
        <v>25</v>
      </c>
      <c r="BU23" s="41">
        <f t="shared" si="5"/>
        <v>378</v>
      </c>
      <c r="BW23" s="50" t="str">
        <f>IF(文字122="","",文字122)</f>
        <v>　　　　－　　　　－</v>
      </c>
      <c r="BX23" s="52" t="s">
        <v>150</v>
      </c>
      <c r="BY23" s="5" t="s">
        <v>296</v>
      </c>
      <c r="CF23" s="5">
        <v>17</v>
      </c>
      <c r="CG23" s="5">
        <v>42</v>
      </c>
    </row>
    <row r="24" spans="2:85" ht="22.5" customHeight="1" x14ac:dyDescent="0.15">
      <c r="B24" s="139" t="s">
        <v>419</v>
      </c>
      <c r="C24" s="193"/>
      <c r="D24" s="193"/>
      <c r="E24" s="193"/>
      <c r="F24" s="193"/>
      <c r="G24" s="194"/>
      <c r="H24" s="133" t="s">
        <v>414</v>
      </c>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4"/>
      <c r="BE24" s="37">
        <v>1</v>
      </c>
      <c r="BF24" s="52" t="s">
        <v>68</v>
      </c>
      <c r="BG24" s="5" t="s">
        <v>360</v>
      </c>
      <c r="BH24" s="5" t="s">
        <v>377</v>
      </c>
      <c r="BI24" s="5">
        <f t="shared" si="7"/>
        <v>4</v>
      </c>
      <c r="BJ24" s="4">
        <f t="shared" si="8"/>
        <v>89</v>
      </c>
      <c r="BK24" s="4">
        <f>VALUE(RIGHT(BH24,LEN(BH24)-BI24))</f>
        <v>19</v>
      </c>
      <c r="BL24" s="4">
        <v>1848</v>
      </c>
      <c r="BM24" s="4">
        <v>283.5</v>
      </c>
      <c r="BN24" s="4">
        <f t="shared" si="9"/>
        <v>1850</v>
      </c>
      <c r="BO24" s="4">
        <f t="shared" si="10"/>
        <v>283.5</v>
      </c>
      <c r="BQ24" s="39">
        <v>26</v>
      </c>
      <c r="BR24" s="39">
        <f t="shared" si="4"/>
        <v>525</v>
      </c>
      <c r="BS24" s="39"/>
      <c r="BT24" s="39">
        <v>26</v>
      </c>
      <c r="BU24" s="41">
        <f t="shared" si="5"/>
        <v>393.75</v>
      </c>
      <c r="BW24" s="49" t="str">
        <f>IF(数量104="","",数量104)</f>
        <v/>
      </c>
      <c r="BX24" s="52" t="s">
        <v>152</v>
      </c>
      <c r="BY24" s="5" t="s">
        <v>304</v>
      </c>
      <c r="BZ24" s="5" t="s">
        <v>115</v>
      </c>
      <c r="CA24" s="5" t="s">
        <v>116</v>
      </c>
      <c r="CB24" s="5" t="s">
        <v>121</v>
      </c>
      <c r="CC24" s="54" t="s">
        <v>250</v>
      </c>
      <c r="CD24" s="54" t="s">
        <v>113</v>
      </c>
      <c r="CE24" s="5" t="s">
        <v>260</v>
      </c>
      <c r="CF24" s="5">
        <v>18</v>
      </c>
      <c r="CG24" s="5">
        <v>8</v>
      </c>
    </row>
    <row r="25" spans="2:85" ht="22.5" customHeight="1" thickBot="1" x14ac:dyDescent="0.2">
      <c r="B25" s="227"/>
      <c r="C25" s="228"/>
      <c r="D25" s="228"/>
      <c r="E25" s="228"/>
      <c r="F25" s="228"/>
      <c r="G25" s="229"/>
      <c r="H25" s="134"/>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5"/>
      <c r="AZ25" s="135"/>
      <c r="BA25" s="135"/>
      <c r="BB25" s="135"/>
      <c r="BC25" s="136"/>
      <c r="BE25" s="37">
        <v>1</v>
      </c>
      <c r="BF25" s="52" t="s">
        <v>221</v>
      </c>
      <c r="BG25" s="5" t="s">
        <v>362</v>
      </c>
      <c r="BH25" s="5" t="s">
        <v>378</v>
      </c>
      <c r="BI25" s="5">
        <f t="shared" si="7"/>
        <v>4</v>
      </c>
      <c r="BJ25" s="4">
        <f t="shared" si="8"/>
        <v>89</v>
      </c>
      <c r="BK25" s="4">
        <f>VALUE(RIGHT(BH25,LEN(BH25)-BI25))</f>
        <v>25</v>
      </c>
      <c r="BL25" s="4">
        <v>1848</v>
      </c>
      <c r="BM25" s="4">
        <v>378</v>
      </c>
      <c r="BN25" s="4">
        <f t="shared" si="9"/>
        <v>1850</v>
      </c>
      <c r="BO25" s="4">
        <f t="shared" si="10"/>
        <v>378</v>
      </c>
      <c r="BQ25" s="39">
        <v>27</v>
      </c>
      <c r="BR25" s="39">
        <f t="shared" si="4"/>
        <v>546</v>
      </c>
      <c r="BS25" s="39"/>
      <c r="BT25" s="39">
        <v>27</v>
      </c>
      <c r="BU25" s="41">
        <f t="shared" si="5"/>
        <v>409.5</v>
      </c>
      <c r="BW25" s="49" t="str">
        <f>IF(数量105="","",数量105)</f>
        <v/>
      </c>
      <c r="BX25" s="52" t="s">
        <v>153</v>
      </c>
      <c r="BY25" s="5" t="s">
        <v>305</v>
      </c>
      <c r="BZ25" s="5" t="s">
        <v>115</v>
      </c>
      <c r="CA25" s="5" t="s">
        <v>116</v>
      </c>
      <c r="CB25" s="5" t="s">
        <v>121</v>
      </c>
      <c r="CC25" s="54" t="s">
        <v>250</v>
      </c>
      <c r="CD25" s="54" t="s">
        <v>113</v>
      </c>
      <c r="CE25" s="5" t="s">
        <v>260</v>
      </c>
      <c r="CF25" s="5">
        <v>18</v>
      </c>
      <c r="CG25" s="5">
        <v>19</v>
      </c>
    </row>
    <row r="26" spans="2:85" ht="22.5" customHeight="1" x14ac:dyDescent="0.15">
      <c r="B26" s="113" t="s">
        <v>15</v>
      </c>
      <c r="C26" s="114"/>
      <c r="D26" s="114"/>
      <c r="E26" s="114"/>
      <c r="F26" s="114"/>
      <c r="G26" s="114"/>
      <c r="H26" s="22" t="s">
        <v>35</v>
      </c>
      <c r="I26" s="23"/>
      <c r="J26" s="23"/>
      <c r="K26" s="23"/>
      <c r="L26" s="23"/>
      <c r="M26" s="23"/>
      <c r="N26" s="23"/>
      <c r="O26" s="23"/>
      <c r="P26" s="23"/>
      <c r="Q26" s="23"/>
      <c r="R26" s="23"/>
      <c r="S26" s="23"/>
      <c r="T26" s="23"/>
      <c r="U26" s="23"/>
      <c r="V26" s="23"/>
      <c r="W26" s="204" t="s">
        <v>391</v>
      </c>
      <c r="X26" s="205"/>
      <c r="Y26" s="205"/>
      <c r="Z26" s="205"/>
      <c r="AA26" s="205"/>
      <c r="AB26" s="205"/>
      <c r="AC26" s="205"/>
      <c r="AD26" s="205"/>
      <c r="AE26" s="205"/>
      <c r="AF26" s="205"/>
      <c r="AG26" s="205"/>
      <c r="AH26" s="205"/>
      <c r="AI26" s="205"/>
      <c r="AJ26" s="206"/>
      <c r="AK26" s="207" t="s">
        <v>401</v>
      </c>
      <c r="AL26" s="202"/>
      <c r="AM26" s="202"/>
      <c r="AN26" s="202"/>
      <c r="AO26" s="202"/>
      <c r="AP26" s="202"/>
      <c r="AQ26" s="202"/>
      <c r="AR26" s="202"/>
      <c r="AS26" s="202"/>
      <c r="AT26" s="202"/>
      <c r="AU26" s="202"/>
      <c r="AV26" s="202"/>
      <c r="AW26" s="202"/>
      <c r="AX26" s="202"/>
      <c r="AY26" s="202"/>
      <c r="AZ26" s="202"/>
      <c r="BA26" s="202"/>
      <c r="BB26" s="202"/>
      <c r="BC26" s="203"/>
      <c r="BE26" s="1"/>
      <c r="BF26" s="52" t="s">
        <v>214</v>
      </c>
      <c r="BG26" s="5" t="s">
        <v>246</v>
      </c>
      <c r="BH26" s="5" t="s">
        <v>343</v>
      </c>
      <c r="BI26" s="5">
        <f t="shared" si="7"/>
        <v>4</v>
      </c>
      <c r="BJ26" s="4">
        <f t="shared" si="8"/>
        <v>90</v>
      </c>
      <c r="BK26" s="4">
        <f>VALUE(RIGHT(BH26,LEN(BH26)-BI26))+1</f>
        <v>23</v>
      </c>
      <c r="BL26" s="4">
        <v>1869</v>
      </c>
      <c r="BM26" s="4">
        <v>346.5</v>
      </c>
      <c r="BN26" s="4">
        <f t="shared" si="9"/>
        <v>1869</v>
      </c>
      <c r="BO26" s="4">
        <f t="shared" si="10"/>
        <v>341.5</v>
      </c>
      <c r="BQ26" s="39">
        <v>28</v>
      </c>
      <c r="BR26" s="39">
        <f t="shared" si="4"/>
        <v>567</v>
      </c>
      <c r="BS26" s="39"/>
      <c r="BT26" s="39">
        <v>28</v>
      </c>
      <c r="BU26" s="41">
        <f t="shared" si="5"/>
        <v>425.25</v>
      </c>
      <c r="BW26" s="49" t="str">
        <f>IF(数量106="","",数量106)</f>
        <v/>
      </c>
      <c r="BX26" s="52" t="s">
        <v>154</v>
      </c>
      <c r="BY26" s="5" t="s">
        <v>306</v>
      </c>
      <c r="BZ26" s="5" t="s">
        <v>115</v>
      </c>
      <c r="CA26" s="5" t="s">
        <v>116</v>
      </c>
      <c r="CB26" s="5" t="s">
        <v>121</v>
      </c>
      <c r="CC26" s="54" t="s">
        <v>250</v>
      </c>
      <c r="CD26" s="54" t="s">
        <v>113</v>
      </c>
      <c r="CE26" s="5" t="s">
        <v>260</v>
      </c>
      <c r="CF26" s="5">
        <v>18</v>
      </c>
      <c r="CG26" s="5">
        <v>26</v>
      </c>
    </row>
    <row r="27" spans="2:85" ht="22.5" customHeight="1" x14ac:dyDescent="0.15">
      <c r="B27" s="109"/>
      <c r="C27" s="110"/>
      <c r="D27" s="110"/>
      <c r="E27" s="110"/>
      <c r="F27" s="110"/>
      <c r="G27" s="110"/>
      <c r="H27" s="208"/>
      <c r="I27" s="115"/>
      <c r="J27" s="115"/>
      <c r="K27" s="115"/>
      <c r="L27" s="115"/>
      <c r="M27" s="115"/>
      <c r="N27" s="115"/>
      <c r="O27" s="115"/>
      <c r="P27" s="115"/>
      <c r="Q27" s="115"/>
      <c r="R27" s="115"/>
      <c r="S27" s="115"/>
      <c r="T27" s="115"/>
      <c r="U27" s="20" t="s">
        <v>27</v>
      </c>
      <c r="V27" s="24"/>
      <c r="W27" s="195"/>
      <c r="X27" s="196"/>
      <c r="Y27" s="196"/>
      <c r="Z27" s="196"/>
      <c r="AA27" s="196"/>
      <c r="AB27" s="196"/>
      <c r="AC27" s="196"/>
      <c r="AD27" s="196"/>
      <c r="AE27" s="196"/>
      <c r="AF27" s="196"/>
      <c r="AG27" s="196"/>
      <c r="AH27" s="196"/>
      <c r="AI27" s="196"/>
      <c r="AJ27" s="197"/>
      <c r="AK27" s="137"/>
      <c r="AL27" s="125"/>
      <c r="AM27" s="125"/>
      <c r="AN27" s="125"/>
      <c r="AO27" s="125"/>
      <c r="AP27" s="125"/>
      <c r="AQ27" s="125"/>
      <c r="AR27" s="125"/>
      <c r="AS27" s="125"/>
      <c r="AT27" s="125"/>
      <c r="AU27" s="125"/>
      <c r="AV27" s="125"/>
      <c r="AW27" s="125"/>
      <c r="AX27" s="125"/>
      <c r="AY27" s="125"/>
      <c r="AZ27" s="125"/>
      <c r="BA27" s="125"/>
      <c r="BB27" s="125"/>
      <c r="BC27" s="126"/>
      <c r="BE27" s="37"/>
      <c r="BF27" s="52" t="s">
        <v>69</v>
      </c>
      <c r="BG27" s="5" t="s">
        <v>341</v>
      </c>
      <c r="BH27" s="5" t="s">
        <v>344</v>
      </c>
      <c r="BI27" s="5">
        <f t="shared" si="7"/>
        <v>4</v>
      </c>
      <c r="BJ27" s="4">
        <f t="shared" si="8"/>
        <v>90</v>
      </c>
      <c r="BK27" s="4">
        <f>VALUE(RIGHT(BH27,LEN(BH27)-BI27))</f>
        <v>23</v>
      </c>
      <c r="BL27" s="4">
        <v>1869</v>
      </c>
      <c r="BM27" s="4">
        <v>346.5</v>
      </c>
      <c r="BN27" s="4">
        <f t="shared" si="9"/>
        <v>1871</v>
      </c>
      <c r="BO27" s="4">
        <f t="shared" si="10"/>
        <v>346.5</v>
      </c>
      <c r="BQ27" s="39">
        <v>29</v>
      </c>
      <c r="BR27" s="39">
        <f t="shared" si="4"/>
        <v>588</v>
      </c>
      <c r="BS27" s="39"/>
      <c r="BT27" s="39">
        <v>29</v>
      </c>
      <c r="BU27" s="41">
        <f t="shared" si="5"/>
        <v>441</v>
      </c>
      <c r="BW27" s="49" t="str">
        <f>IF(数量107="","",数量107)</f>
        <v/>
      </c>
      <c r="BX27" s="52" t="s">
        <v>155</v>
      </c>
      <c r="BY27" s="5" t="s">
        <v>307</v>
      </c>
      <c r="BZ27" s="5" t="s">
        <v>115</v>
      </c>
      <c r="CA27" s="5" t="s">
        <v>116</v>
      </c>
      <c r="CB27" s="5" t="s">
        <v>121</v>
      </c>
      <c r="CC27" s="54" t="s">
        <v>250</v>
      </c>
      <c r="CD27" s="54" t="s">
        <v>113</v>
      </c>
      <c r="CE27" s="5" t="s">
        <v>260</v>
      </c>
      <c r="CF27" s="5">
        <v>18</v>
      </c>
      <c r="CG27" s="5">
        <v>38</v>
      </c>
    </row>
    <row r="28" spans="2:85" ht="22.5" customHeight="1" x14ac:dyDescent="0.15">
      <c r="B28" s="109" t="s">
        <v>92</v>
      </c>
      <c r="C28" s="110"/>
      <c r="D28" s="110"/>
      <c r="E28" s="110"/>
      <c r="F28" s="110"/>
      <c r="G28" s="110"/>
      <c r="H28" s="133" t="s">
        <v>418</v>
      </c>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4"/>
      <c r="BE28" s="37">
        <v>1</v>
      </c>
      <c r="BF28" s="52" t="s">
        <v>223</v>
      </c>
      <c r="BG28" s="5" t="s">
        <v>383</v>
      </c>
      <c r="BH28" s="5" t="s">
        <v>384</v>
      </c>
      <c r="BI28" s="5">
        <f>FIND("C",BH28)</f>
        <v>4</v>
      </c>
      <c r="BJ28" s="4">
        <f>VALUE(MID(BH28,2,BI28-2))</f>
        <v>98</v>
      </c>
      <c r="BK28" s="4">
        <f>VALUE(RIGHT(BH28,LEN(BH28)-BI28))</f>
        <v>15</v>
      </c>
      <c r="BL28" s="4">
        <v>2037</v>
      </c>
      <c r="BM28" s="4">
        <v>220.5</v>
      </c>
      <c r="BN28" s="4">
        <f>IF(LEFT($BF28,2)="GB",BL28,BL28+2)</f>
        <v>2039</v>
      </c>
      <c r="BO28" s="4">
        <f>IF(LEFT($BF28,2)="GB",BM28-5,BM28)</f>
        <v>220.5</v>
      </c>
      <c r="BQ28" s="39">
        <v>33</v>
      </c>
      <c r="BR28" s="39">
        <f t="shared" ref="BR28:BR32" si="11">21*(BQ28-1)</f>
        <v>672</v>
      </c>
      <c r="BS28" s="39"/>
      <c r="BT28" s="39">
        <v>33</v>
      </c>
      <c r="BU28" s="41">
        <f t="shared" ref="BU28:BU32" si="12">15.75*(BT28-1)</f>
        <v>504</v>
      </c>
      <c r="BW28" s="49" t="str">
        <f>IF(数量111="","",数量111)</f>
        <v/>
      </c>
      <c r="BX28" s="52" t="s">
        <v>159</v>
      </c>
      <c r="BY28" s="5" t="s">
        <v>311</v>
      </c>
      <c r="BZ28" s="5" t="s">
        <v>115</v>
      </c>
      <c r="CA28" s="5" t="s">
        <v>116</v>
      </c>
      <c r="CB28" s="5" t="s">
        <v>121</v>
      </c>
      <c r="CC28" s="54" t="s">
        <v>250</v>
      </c>
      <c r="CD28" s="54" t="s">
        <v>113</v>
      </c>
      <c r="CE28" s="5" t="s">
        <v>260</v>
      </c>
      <c r="CF28" s="5">
        <v>19</v>
      </c>
      <c r="CG28" s="5">
        <v>40</v>
      </c>
    </row>
    <row r="29" spans="2:85" ht="22.5" customHeight="1" x14ac:dyDescent="0.15">
      <c r="B29" s="109"/>
      <c r="C29" s="110"/>
      <c r="D29" s="110"/>
      <c r="E29" s="110"/>
      <c r="F29" s="110"/>
      <c r="G29" s="110"/>
      <c r="H29" s="137"/>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5"/>
      <c r="AZ29" s="125"/>
      <c r="BA29" s="125"/>
      <c r="BB29" s="125"/>
      <c r="BC29" s="126"/>
      <c r="BE29" s="1"/>
      <c r="BF29" s="52" t="s">
        <v>215</v>
      </c>
      <c r="BG29" s="5" t="s">
        <v>248</v>
      </c>
      <c r="BH29" s="5" t="s">
        <v>385</v>
      </c>
      <c r="BI29" s="5">
        <f>FIND("C",BH29)</f>
        <v>4</v>
      </c>
      <c r="BJ29" s="4">
        <f>VALUE(MID(BH29,2,BI29-2))</f>
        <v>99</v>
      </c>
      <c r="BK29" s="4">
        <f>VALUE(RIGHT(BH29,LEN(BH29)-BI29))+1</f>
        <v>9</v>
      </c>
      <c r="BL29" s="4">
        <v>2058</v>
      </c>
      <c r="BM29" s="4">
        <v>126</v>
      </c>
      <c r="BN29" s="4">
        <f>IF(LEFT($BF29,2)="GB",BL29,BL29+2)</f>
        <v>2058</v>
      </c>
      <c r="BO29" s="4">
        <f>IF(LEFT($BF29,2)="GB",BM29-5,BM29)</f>
        <v>121</v>
      </c>
      <c r="BQ29" s="39">
        <v>34</v>
      </c>
      <c r="BR29" s="39">
        <f t="shared" si="11"/>
        <v>693</v>
      </c>
      <c r="BS29" s="39"/>
      <c r="BT29" s="39">
        <v>34</v>
      </c>
      <c r="BU29" s="41">
        <f t="shared" si="12"/>
        <v>519.75</v>
      </c>
      <c r="BW29" s="50" t="str">
        <f>IF(文字123="","",文字123)</f>
        <v/>
      </c>
      <c r="BX29" s="52" t="s">
        <v>160</v>
      </c>
      <c r="BY29" s="5" t="s">
        <v>297</v>
      </c>
      <c r="BZ29" s="5" t="s">
        <v>115</v>
      </c>
      <c r="CA29" s="5" t="s">
        <v>117</v>
      </c>
      <c r="CB29" s="5" t="s">
        <v>120</v>
      </c>
      <c r="CC29" s="54" t="s">
        <v>252</v>
      </c>
      <c r="CD29" s="54" t="s">
        <v>253</v>
      </c>
      <c r="CF29" s="5">
        <v>20</v>
      </c>
      <c r="CG29" s="5">
        <v>9</v>
      </c>
    </row>
    <row r="30" spans="2:85" ht="22.5" customHeight="1" x14ac:dyDescent="0.15">
      <c r="B30" s="109" t="s">
        <v>28</v>
      </c>
      <c r="C30" s="110"/>
      <c r="D30" s="110"/>
      <c r="E30" s="110"/>
      <c r="F30" s="110"/>
      <c r="G30" s="110"/>
      <c r="H30" s="33"/>
      <c r="I30" s="17" t="s">
        <v>228</v>
      </c>
      <c r="J30" s="17"/>
      <c r="K30" s="17"/>
      <c r="L30" s="17"/>
      <c r="M30" s="17"/>
      <c r="N30" s="17"/>
      <c r="O30" s="17"/>
      <c r="P30" s="17"/>
      <c r="Q30" s="17"/>
      <c r="R30" s="17"/>
      <c r="S30" s="17"/>
      <c r="T30" s="17"/>
      <c r="U30" s="17" t="s">
        <v>229</v>
      </c>
      <c r="V30" s="17"/>
      <c r="W30" s="17"/>
      <c r="X30" s="17"/>
      <c r="Y30" s="17"/>
      <c r="Z30" s="17"/>
      <c r="AA30" s="17"/>
      <c r="AB30" s="17"/>
      <c r="AC30" s="17"/>
      <c r="AD30" s="17" t="s">
        <v>230</v>
      </c>
      <c r="AE30" s="17"/>
      <c r="AF30" s="17"/>
      <c r="AG30" s="17"/>
      <c r="AH30" s="17"/>
      <c r="AI30" s="17"/>
      <c r="AJ30" s="17"/>
      <c r="AK30" s="17"/>
      <c r="AL30" s="17"/>
      <c r="AM30" s="17"/>
      <c r="AN30" s="17"/>
      <c r="AO30" s="17"/>
      <c r="AP30" s="17" t="s">
        <v>231</v>
      </c>
      <c r="AQ30" s="17"/>
      <c r="AR30" s="17"/>
      <c r="AS30" s="17"/>
      <c r="AT30" s="17"/>
      <c r="AU30" s="17"/>
      <c r="AV30" s="17"/>
      <c r="AW30" s="17"/>
      <c r="AX30" s="17"/>
      <c r="AY30" s="17"/>
      <c r="AZ30" s="17"/>
      <c r="BA30" s="17"/>
      <c r="BB30" s="17"/>
      <c r="BC30" s="87"/>
      <c r="BE30" s="37"/>
      <c r="BF30" s="52" t="s">
        <v>224</v>
      </c>
      <c r="BG30" s="5" t="s">
        <v>360</v>
      </c>
      <c r="BH30" s="5" t="s">
        <v>386</v>
      </c>
      <c r="BI30" s="5">
        <f>FIND("C",BH30)</f>
        <v>4</v>
      </c>
      <c r="BJ30" s="4">
        <f>VALUE(MID(BH30,2,BI30-2))</f>
        <v>99</v>
      </c>
      <c r="BK30" s="4">
        <f>VALUE(RIGHT(BH30,LEN(BH30)-BI30))</f>
        <v>9</v>
      </c>
      <c r="BL30" s="4">
        <v>2058</v>
      </c>
      <c r="BM30" s="4">
        <v>126</v>
      </c>
      <c r="BN30" s="4">
        <f>IF(LEFT($BF30,2)="GB",BL30,BL30+2)</f>
        <v>2060</v>
      </c>
      <c r="BO30" s="4">
        <f>IF(LEFT($BF30,2)="GB",BM30-5,BM30)</f>
        <v>126</v>
      </c>
      <c r="BQ30" s="39">
        <v>35</v>
      </c>
      <c r="BR30" s="39">
        <f t="shared" si="11"/>
        <v>714</v>
      </c>
      <c r="BS30" s="39"/>
      <c r="BT30" s="39">
        <v>35</v>
      </c>
      <c r="BU30" s="41">
        <f t="shared" si="12"/>
        <v>535.5</v>
      </c>
      <c r="BW30" s="50" t="str">
        <f>IF(文字124="","",文字124)</f>
        <v/>
      </c>
      <c r="BX30" s="52" t="s">
        <v>161</v>
      </c>
      <c r="BY30" s="5" t="s">
        <v>293</v>
      </c>
      <c r="BZ30" s="5" t="s">
        <v>257</v>
      </c>
      <c r="CA30" s="5" t="s">
        <v>118</v>
      </c>
      <c r="CB30" s="5" t="s">
        <v>120</v>
      </c>
      <c r="CC30" s="54" t="s">
        <v>113</v>
      </c>
      <c r="CD30" s="54" t="s">
        <v>113</v>
      </c>
      <c r="CF30" s="5">
        <v>20</v>
      </c>
      <c r="CG30" s="5">
        <v>16</v>
      </c>
    </row>
    <row r="31" spans="2:85" ht="22.5" customHeight="1" x14ac:dyDescent="0.15">
      <c r="B31" s="109"/>
      <c r="C31" s="110"/>
      <c r="D31" s="110"/>
      <c r="E31" s="110"/>
      <c r="F31" s="110"/>
      <c r="G31" s="110"/>
      <c r="H31" s="22"/>
      <c r="I31" s="25" t="s">
        <v>232</v>
      </c>
      <c r="J31" s="25"/>
      <c r="K31" s="25"/>
      <c r="L31" s="26" t="s">
        <v>86</v>
      </c>
      <c r="M31" s="116"/>
      <c r="N31" s="116"/>
      <c r="O31" s="116"/>
      <c r="P31" s="116"/>
      <c r="Q31" s="116"/>
      <c r="R31" s="116"/>
      <c r="S31" s="116"/>
      <c r="T31" s="116"/>
      <c r="U31" s="116"/>
      <c r="V31" s="116"/>
      <c r="W31" s="25" t="s">
        <v>26</v>
      </c>
      <c r="X31" s="25"/>
      <c r="Y31" s="25"/>
      <c r="Z31" s="25"/>
      <c r="AA31" s="25"/>
      <c r="AB31" s="25"/>
      <c r="AC31" s="25"/>
      <c r="AD31" s="25"/>
      <c r="AE31" s="25"/>
      <c r="AF31" s="25"/>
      <c r="AG31" s="25"/>
      <c r="AH31" s="25"/>
      <c r="AI31" s="25"/>
      <c r="AJ31" s="25"/>
      <c r="AK31" s="25"/>
      <c r="AL31" s="25"/>
      <c r="AM31" s="20"/>
      <c r="AN31" s="20"/>
      <c r="AO31" s="20"/>
      <c r="AP31" s="20"/>
      <c r="AQ31" s="20"/>
      <c r="AR31" s="20"/>
      <c r="AS31" s="21" t="s">
        <v>93</v>
      </c>
      <c r="AT31" s="201"/>
      <c r="AU31" s="201"/>
      <c r="AV31" s="201"/>
      <c r="AW31" s="201"/>
      <c r="AX31" s="201"/>
      <c r="AY31" s="201"/>
      <c r="AZ31" s="201"/>
      <c r="BA31" s="201"/>
      <c r="BB31" s="20" t="s">
        <v>29</v>
      </c>
      <c r="BC31" s="88"/>
      <c r="BE31" s="37">
        <v>1</v>
      </c>
      <c r="BF31" s="52" t="s">
        <v>225</v>
      </c>
      <c r="BG31" s="5" t="s">
        <v>362</v>
      </c>
      <c r="BH31" s="5" t="s">
        <v>387</v>
      </c>
      <c r="BI31" s="5">
        <f>FIND("C",BH31)</f>
        <v>4</v>
      </c>
      <c r="BJ31" s="4">
        <f>VALUE(MID(BH31,2,BI31-2))</f>
        <v>99</v>
      </c>
      <c r="BK31" s="4">
        <f>VALUE(RIGHT(BH31,LEN(BH31)-BI31))</f>
        <v>15</v>
      </c>
      <c r="BL31" s="4">
        <v>2058</v>
      </c>
      <c r="BM31" s="4">
        <v>220.5</v>
      </c>
      <c r="BN31" s="4">
        <f>IF(LEFT($BF31,2)="GB",BL31,BL31+2)</f>
        <v>2060</v>
      </c>
      <c r="BO31" s="4">
        <f>IF(LEFT($BF31,2)="GB",BM31-5,BM31)</f>
        <v>220.5</v>
      </c>
      <c r="BQ31" s="39">
        <v>36</v>
      </c>
      <c r="BR31" s="39">
        <f t="shared" si="11"/>
        <v>735</v>
      </c>
      <c r="BS31" s="39"/>
      <c r="BT31" s="39">
        <v>36</v>
      </c>
      <c r="BU31" s="41">
        <f t="shared" si="12"/>
        <v>551.25</v>
      </c>
      <c r="BW31" s="50" t="str">
        <f>IF(文字125="","",文字125)</f>
        <v/>
      </c>
      <c r="BX31" s="52" t="s">
        <v>162</v>
      </c>
      <c r="BY31" s="5" t="s">
        <v>298</v>
      </c>
      <c r="CF31" s="5">
        <v>21</v>
      </c>
      <c r="CG31" s="5">
        <v>10</v>
      </c>
    </row>
    <row r="32" spans="2:85" ht="22.5" customHeight="1" x14ac:dyDescent="0.15">
      <c r="B32" s="109"/>
      <c r="C32" s="110"/>
      <c r="D32" s="110"/>
      <c r="E32" s="110"/>
      <c r="F32" s="110"/>
      <c r="G32" s="110"/>
      <c r="H32" s="34"/>
      <c r="I32" s="20"/>
      <c r="J32" s="20"/>
      <c r="K32" s="21"/>
      <c r="L32" s="24"/>
      <c r="M32" s="24"/>
      <c r="N32" s="24"/>
      <c r="O32" s="24"/>
      <c r="P32" s="24"/>
      <c r="Q32" s="24"/>
      <c r="R32" s="24"/>
      <c r="S32" s="24"/>
      <c r="T32" s="24"/>
      <c r="U32" s="24"/>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1"/>
      <c r="AT32" s="24"/>
      <c r="AU32" s="24"/>
      <c r="AV32" s="24"/>
      <c r="AW32" s="24"/>
      <c r="AX32" s="24"/>
      <c r="AY32" s="24"/>
      <c r="AZ32" s="24"/>
      <c r="BA32" s="24"/>
      <c r="BB32" s="20"/>
      <c r="BC32" s="89"/>
      <c r="BE32" s="1"/>
      <c r="BF32" s="52" t="s">
        <v>216</v>
      </c>
      <c r="BG32" s="5" t="s">
        <v>249</v>
      </c>
      <c r="BH32" s="5" t="s">
        <v>388</v>
      </c>
      <c r="BI32" s="5">
        <f>FIND("C",BH32)</f>
        <v>5</v>
      </c>
      <c r="BJ32" s="4">
        <f>VALUE(MID(BH32,2,BI32-2))</f>
        <v>101</v>
      </c>
      <c r="BK32" s="4">
        <f>VALUE(RIGHT(BH32,LEN(BH32)-BI32))+1</f>
        <v>9</v>
      </c>
      <c r="BL32" s="4">
        <v>2100</v>
      </c>
      <c r="BM32" s="4">
        <v>126</v>
      </c>
      <c r="BN32" s="4">
        <f>IF(LEFT($BF32,2)="GB",BL32,BL32+2)</f>
        <v>2100</v>
      </c>
      <c r="BO32" s="4">
        <f>IF(LEFT($BF32,2)="GB",BM32-5,BM32)</f>
        <v>121</v>
      </c>
      <c r="BQ32" s="39">
        <v>37</v>
      </c>
      <c r="BR32" s="39">
        <f t="shared" si="11"/>
        <v>756</v>
      </c>
      <c r="BS32" s="39"/>
      <c r="BT32" s="39">
        <v>37</v>
      </c>
      <c r="BU32" s="41">
        <f t="shared" si="12"/>
        <v>567</v>
      </c>
      <c r="BW32" s="50" t="str">
        <f>IF(文字126="","",文字126)</f>
        <v>@</v>
      </c>
      <c r="BX32" s="52" t="s">
        <v>163</v>
      </c>
      <c r="BY32" s="53" t="s">
        <v>299</v>
      </c>
      <c r="BZ32" s="5" t="s">
        <v>115</v>
      </c>
      <c r="CA32" s="5" t="s">
        <v>118</v>
      </c>
      <c r="CB32" s="5" t="s">
        <v>120</v>
      </c>
      <c r="CC32" s="54" t="s">
        <v>113</v>
      </c>
      <c r="CD32" s="54" t="s">
        <v>113</v>
      </c>
      <c r="CF32" s="5">
        <v>21</v>
      </c>
      <c r="CG32" s="5">
        <v>40</v>
      </c>
    </row>
    <row r="33" spans="2:85" ht="22.5" customHeight="1" x14ac:dyDescent="0.15">
      <c r="B33" s="139" t="s">
        <v>7</v>
      </c>
      <c r="C33" s="193"/>
      <c r="D33" s="193"/>
      <c r="E33" s="193"/>
      <c r="F33" s="193"/>
      <c r="G33" s="194"/>
      <c r="H33" s="133" t="s">
        <v>95</v>
      </c>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3"/>
      <c r="BC33" s="124"/>
      <c r="BE33" s="61"/>
      <c r="BH33" s="62"/>
      <c r="BQ33" s="39">
        <v>46</v>
      </c>
      <c r="BR33" s="39">
        <f>21*(BQ33-1)</f>
        <v>945</v>
      </c>
      <c r="BS33" s="39"/>
      <c r="BT33" s="39">
        <v>46</v>
      </c>
      <c r="BU33" s="41">
        <f>15.75*(BT33-1)</f>
        <v>708.75</v>
      </c>
      <c r="BW33" s="50" t="str">
        <f>IF(文字135="","",文字135)</f>
        <v>※100字以内で記入</v>
      </c>
      <c r="BX33" s="52" t="s">
        <v>170</v>
      </c>
      <c r="BY33" s="5" t="s">
        <v>313</v>
      </c>
      <c r="BZ33" s="5" t="s">
        <v>114</v>
      </c>
      <c r="CA33" s="5" t="s">
        <v>117</v>
      </c>
      <c r="CB33" s="5" t="s">
        <v>259</v>
      </c>
      <c r="CC33" s="54" t="s">
        <v>337</v>
      </c>
      <c r="CD33" s="54" t="s">
        <v>113</v>
      </c>
      <c r="CE33" s="5" t="s">
        <v>338</v>
      </c>
      <c r="CF33" s="5">
        <v>27</v>
      </c>
      <c r="CG33" s="5">
        <v>8</v>
      </c>
    </row>
    <row r="34" spans="2:85" ht="22.5" customHeight="1" thickBot="1" x14ac:dyDescent="0.2">
      <c r="B34" s="227"/>
      <c r="C34" s="228"/>
      <c r="D34" s="228"/>
      <c r="E34" s="228"/>
      <c r="F34" s="228"/>
      <c r="G34" s="229"/>
      <c r="H34" s="134"/>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5"/>
      <c r="BC34" s="136"/>
      <c r="BE34" s="61"/>
      <c r="BH34" s="62"/>
      <c r="BQ34" s="39">
        <v>47</v>
      </c>
      <c r="BR34" s="39">
        <f>21*(BQ34-1)</f>
        <v>966</v>
      </c>
      <c r="BS34" s="39"/>
      <c r="BT34" s="39">
        <v>47</v>
      </c>
      <c r="BU34" s="41">
        <f>15.75*(BT34-1)</f>
        <v>724.5</v>
      </c>
      <c r="BW34" s="49" t="str">
        <f>IF(数量112="","",数量112)</f>
        <v/>
      </c>
      <c r="BX34" s="52" t="s">
        <v>171</v>
      </c>
      <c r="BY34" s="5" t="s">
        <v>314</v>
      </c>
      <c r="BZ34" s="5" t="s">
        <v>115</v>
      </c>
      <c r="CA34" s="5" t="s">
        <v>116</v>
      </c>
      <c r="CB34" s="5" t="s">
        <v>121</v>
      </c>
      <c r="CC34" s="54" t="s">
        <v>250</v>
      </c>
      <c r="CD34" s="54" t="s">
        <v>113</v>
      </c>
      <c r="CE34" s="5" t="s">
        <v>260</v>
      </c>
      <c r="CF34" s="5">
        <v>30</v>
      </c>
      <c r="CG34" s="5">
        <v>8</v>
      </c>
    </row>
    <row r="35" spans="2:85" ht="22.5" customHeight="1" x14ac:dyDescent="0.15">
      <c r="B35" s="113" t="s">
        <v>410</v>
      </c>
      <c r="C35" s="114"/>
      <c r="D35" s="114"/>
      <c r="E35" s="114"/>
      <c r="F35" s="114"/>
      <c r="G35" s="114"/>
      <c r="H35" s="22" t="s">
        <v>227</v>
      </c>
      <c r="I35" s="23"/>
      <c r="J35" s="23"/>
      <c r="K35" s="23"/>
      <c r="L35" s="116"/>
      <c r="M35" s="116"/>
      <c r="N35" s="25" t="s">
        <v>30</v>
      </c>
      <c r="O35" s="23"/>
      <c r="P35" s="25" t="s">
        <v>82</v>
      </c>
      <c r="Q35" s="23"/>
      <c r="R35" s="23"/>
      <c r="S35" s="116"/>
      <c r="T35" s="116"/>
      <c r="U35" s="25" t="s">
        <v>42</v>
      </c>
      <c r="V35" s="23"/>
      <c r="W35" s="25" t="s">
        <v>233</v>
      </c>
      <c r="X35" s="23"/>
      <c r="Y35" s="23"/>
      <c r="Z35" s="23"/>
      <c r="AA35" s="116"/>
      <c r="AB35" s="116"/>
      <c r="AC35" s="25" t="s">
        <v>30</v>
      </c>
      <c r="AD35" s="23"/>
      <c r="AE35" s="25" t="s">
        <v>43</v>
      </c>
      <c r="AF35" s="23"/>
      <c r="AG35" s="23"/>
      <c r="AH35" s="116"/>
      <c r="AI35" s="116"/>
      <c r="AJ35" s="25" t="s">
        <v>30</v>
      </c>
      <c r="AK35" s="23"/>
      <c r="AL35" s="25" t="s">
        <v>83</v>
      </c>
      <c r="AM35" s="23"/>
      <c r="AN35" s="23"/>
      <c r="AO35" s="23"/>
      <c r="AP35" s="23"/>
      <c r="AQ35" s="23"/>
      <c r="AR35" s="23"/>
      <c r="AS35" s="23"/>
      <c r="AT35" s="116"/>
      <c r="AU35" s="116"/>
      <c r="AV35" s="25" t="s">
        <v>30</v>
      </c>
      <c r="AW35" s="23"/>
      <c r="AX35" s="25"/>
      <c r="AY35" s="23"/>
      <c r="AZ35" s="23"/>
      <c r="BA35" s="25"/>
      <c r="BB35" s="23"/>
      <c r="BC35" s="86"/>
      <c r="BE35" s="37">
        <v>0</v>
      </c>
      <c r="BF35" s="52" t="s">
        <v>70</v>
      </c>
      <c r="BG35" s="5" t="s">
        <v>342</v>
      </c>
      <c r="BH35" s="5" t="s">
        <v>379</v>
      </c>
      <c r="BI35" s="5">
        <f t="shared" si="7"/>
        <v>4</v>
      </c>
      <c r="BJ35" s="4">
        <f t="shared" si="8"/>
        <v>90</v>
      </c>
      <c r="BK35" s="4">
        <f>VALUE(RIGHT(BH35,LEN(BH35)-BI35))</f>
        <v>29</v>
      </c>
      <c r="BL35" s="4">
        <v>1869</v>
      </c>
      <c r="BM35" s="4">
        <v>441</v>
      </c>
      <c r="BN35" s="4">
        <f t="shared" si="9"/>
        <v>1871</v>
      </c>
      <c r="BO35" s="4">
        <f t="shared" si="10"/>
        <v>441</v>
      </c>
      <c r="BQ35" s="39">
        <v>30</v>
      </c>
      <c r="BR35" s="39">
        <f t="shared" si="4"/>
        <v>609</v>
      </c>
      <c r="BS35" s="39"/>
      <c r="BT35" s="39">
        <v>30</v>
      </c>
      <c r="BU35" s="41">
        <f t="shared" si="5"/>
        <v>456.75</v>
      </c>
      <c r="BW35" s="49" t="str">
        <f>IF(数量108="","",数量108)</f>
        <v/>
      </c>
      <c r="BX35" s="52" t="s">
        <v>156</v>
      </c>
      <c r="BY35" s="5" t="s">
        <v>308</v>
      </c>
      <c r="BZ35" s="5" t="s">
        <v>115</v>
      </c>
      <c r="CA35" s="5" t="s">
        <v>116</v>
      </c>
      <c r="CB35" s="5" t="s">
        <v>121</v>
      </c>
      <c r="CC35" s="54" t="s">
        <v>250</v>
      </c>
      <c r="CD35" s="54" t="s">
        <v>113</v>
      </c>
      <c r="CE35" s="5" t="s">
        <v>260</v>
      </c>
      <c r="CF35" s="5">
        <v>18</v>
      </c>
      <c r="CG35" s="5">
        <v>49</v>
      </c>
    </row>
    <row r="36" spans="2:85" ht="22.5" customHeight="1" x14ac:dyDescent="0.15">
      <c r="B36" s="109"/>
      <c r="C36" s="110"/>
      <c r="D36" s="110"/>
      <c r="E36" s="110"/>
      <c r="F36" s="110"/>
      <c r="G36" s="110"/>
      <c r="H36" s="22" t="s">
        <v>44</v>
      </c>
      <c r="I36" s="23"/>
      <c r="J36" s="23"/>
      <c r="K36" s="23"/>
      <c r="L36" s="23"/>
      <c r="M36" s="23"/>
      <c r="N36" s="23"/>
      <c r="O36" s="116"/>
      <c r="P36" s="116"/>
      <c r="Q36" s="25" t="s">
        <v>30</v>
      </c>
      <c r="R36" s="23"/>
      <c r="S36" s="25" t="s">
        <v>423</v>
      </c>
      <c r="T36" s="23"/>
      <c r="U36" s="23"/>
      <c r="V36" s="23"/>
      <c r="W36" s="23"/>
      <c r="X36" s="23"/>
      <c r="Y36" s="116"/>
      <c r="Z36" s="116"/>
      <c r="AA36" s="25" t="s">
        <v>30</v>
      </c>
      <c r="AB36" s="23"/>
      <c r="AC36" s="25" t="s">
        <v>45</v>
      </c>
      <c r="AD36" s="23"/>
      <c r="AE36" s="23"/>
      <c r="AF36" s="23"/>
      <c r="AG36" s="23"/>
      <c r="AH36" s="23"/>
      <c r="AI36" s="116"/>
      <c r="AJ36" s="116"/>
      <c r="AK36" s="25" t="s">
        <v>30</v>
      </c>
      <c r="AL36" s="23"/>
      <c r="AM36" s="25" t="s">
        <v>84</v>
      </c>
      <c r="AN36" s="25"/>
      <c r="AO36" s="25"/>
      <c r="AP36" s="25"/>
      <c r="AQ36" s="116"/>
      <c r="AR36" s="116"/>
      <c r="AS36" s="25" t="s">
        <v>30</v>
      </c>
      <c r="AT36" s="25"/>
      <c r="AU36" s="23"/>
      <c r="AV36" s="25"/>
      <c r="AW36" s="23"/>
      <c r="AX36" s="23"/>
      <c r="AY36" s="23"/>
      <c r="AZ36" s="23"/>
      <c r="BA36" s="25"/>
      <c r="BB36" s="23"/>
      <c r="BC36" s="86"/>
      <c r="BE36" s="1"/>
      <c r="BF36" s="52" t="s">
        <v>64</v>
      </c>
      <c r="BG36" s="5" t="s">
        <v>247</v>
      </c>
      <c r="BH36" s="5" t="s">
        <v>380</v>
      </c>
      <c r="BI36" s="5">
        <f t="shared" si="7"/>
        <v>4</v>
      </c>
      <c r="BJ36" s="4">
        <f t="shared" si="8"/>
        <v>98</v>
      </c>
      <c r="BK36" s="4">
        <f>VALUE(RIGHT(BH36,LEN(BH36)-BI36))+1</f>
        <v>9</v>
      </c>
      <c r="BL36" s="4">
        <v>2037</v>
      </c>
      <c r="BM36" s="4">
        <v>126</v>
      </c>
      <c r="BN36" s="4">
        <f t="shared" si="9"/>
        <v>2037</v>
      </c>
      <c r="BO36" s="4">
        <f t="shared" si="10"/>
        <v>121</v>
      </c>
      <c r="BQ36" s="39">
        <v>31</v>
      </c>
      <c r="BR36" s="39">
        <f t="shared" si="4"/>
        <v>630</v>
      </c>
      <c r="BS36" s="39"/>
      <c r="BT36" s="39">
        <v>31</v>
      </c>
      <c r="BU36" s="41">
        <f t="shared" si="5"/>
        <v>472.5</v>
      </c>
      <c r="BW36" s="49" t="str">
        <f>IF(数量109="","",数量109)</f>
        <v/>
      </c>
      <c r="BX36" s="52" t="s">
        <v>157</v>
      </c>
      <c r="BY36" s="5" t="s">
        <v>309</v>
      </c>
      <c r="BZ36" s="5" t="s">
        <v>115</v>
      </c>
      <c r="CA36" s="5" t="s">
        <v>116</v>
      </c>
      <c r="CB36" s="5" t="s">
        <v>121</v>
      </c>
      <c r="CC36" s="54" t="s">
        <v>250</v>
      </c>
      <c r="CD36" s="54" t="s">
        <v>113</v>
      </c>
      <c r="CE36" s="5" t="s">
        <v>260</v>
      </c>
      <c r="CF36" s="5">
        <v>19</v>
      </c>
      <c r="CG36" s="5">
        <v>21</v>
      </c>
    </row>
    <row r="37" spans="2:85" ht="22.5" customHeight="1" x14ac:dyDescent="0.15">
      <c r="B37" s="109"/>
      <c r="C37" s="110"/>
      <c r="D37" s="110"/>
      <c r="E37" s="110"/>
      <c r="F37" s="110"/>
      <c r="G37" s="110"/>
      <c r="H37" s="34" t="s">
        <v>85</v>
      </c>
      <c r="I37" s="20"/>
      <c r="J37" s="20"/>
      <c r="K37" s="24"/>
      <c r="L37" s="21" t="s">
        <v>86</v>
      </c>
      <c r="M37" s="115"/>
      <c r="N37" s="115"/>
      <c r="O37" s="115"/>
      <c r="P37" s="115"/>
      <c r="Q37" s="115"/>
      <c r="R37" s="20" t="s">
        <v>26</v>
      </c>
      <c r="S37" s="115"/>
      <c r="T37" s="115"/>
      <c r="U37" s="20" t="s">
        <v>30</v>
      </c>
      <c r="V37" s="24"/>
      <c r="W37" s="24"/>
      <c r="X37" s="24"/>
      <c r="Y37" s="20"/>
      <c r="Z37" s="24"/>
      <c r="AA37" s="24"/>
      <c r="AB37" s="20"/>
      <c r="AC37" s="20"/>
      <c r="AD37" s="20"/>
      <c r="AE37" s="20"/>
      <c r="AF37" s="20"/>
      <c r="AG37" s="20"/>
      <c r="AH37" s="20"/>
      <c r="AI37" s="20"/>
      <c r="AJ37" s="21" t="s">
        <v>87</v>
      </c>
      <c r="AK37" s="115"/>
      <c r="AL37" s="115"/>
      <c r="AM37" s="115"/>
      <c r="AN37" s="20" t="s">
        <v>88</v>
      </c>
      <c r="AO37" s="20"/>
      <c r="AP37" s="20"/>
      <c r="AQ37" s="21" t="s">
        <v>89</v>
      </c>
      <c r="AR37" s="115"/>
      <c r="AS37" s="115"/>
      <c r="AT37" s="115"/>
      <c r="AU37" s="72" t="s">
        <v>90</v>
      </c>
      <c r="AV37" s="20"/>
      <c r="AW37" s="20"/>
      <c r="AX37" s="21"/>
      <c r="AY37" s="115"/>
      <c r="AZ37" s="115"/>
      <c r="BA37" s="115"/>
      <c r="BB37" s="20" t="s">
        <v>91</v>
      </c>
      <c r="BC37" s="89"/>
      <c r="BE37" s="37"/>
      <c r="BF37" s="52" t="s">
        <v>222</v>
      </c>
      <c r="BG37" s="5" t="s">
        <v>381</v>
      </c>
      <c r="BH37" s="5" t="s">
        <v>382</v>
      </c>
      <c r="BI37" s="5">
        <f t="shared" si="7"/>
        <v>4</v>
      </c>
      <c r="BJ37" s="4">
        <f t="shared" si="8"/>
        <v>98</v>
      </c>
      <c r="BK37" s="4">
        <f>VALUE(RIGHT(BH37,LEN(BH37)-BI37))</f>
        <v>9</v>
      </c>
      <c r="BL37" s="4">
        <v>2037</v>
      </c>
      <c r="BM37" s="4">
        <v>126</v>
      </c>
      <c r="BN37" s="4">
        <f t="shared" si="9"/>
        <v>2039</v>
      </c>
      <c r="BO37" s="4">
        <f t="shared" si="10"/>
        <v>126</v>
      </c>
      <c r="BQ37" s="39">
        <v>32</v>
      </c>
      <c r="BR37" s="39">
        <f t="shared" si="4"/>
        <v>651</v>
      </c>
      <c r="BS37" s="39"/>
      <c r="BT37" s="39">
        <v>32</v>
      </c>
      <c r="BU37" s="41">
        <f t="shared" si="5"/>
        <v>488.25</v>
      </c>
      <c r="BW37" s="49" t="str">
        <f>IF(数量110="","",数量110)</f>
        <v/>
      </c>
      <c r="BX37" s="52" t="s">
        <v>158</v>
      </c>
      <c r="BY37" s="5" t="s">
        <v>310</v>
      </c>
      <c r="BZ37" s="5" t="s">
        <v>115</v>
      </c>
      <c r="CA37" s="5" t="s">
        <v>116</v>
      </c>
      <c r="CB37" s="5" t="s">
        <v>121</v>
      </c>
      <c r="CC37" s="54" t="s">
        <v>250</v>
      </c>
      <c r="CD37" s="54" t="s">
        <v>113</v>
      </c>
      <c r="CE37" s="5" t="s">
        <v>260</v>
      </c>
      <c r="CF37" s="5">
        <v>19</v>
      </c>
      <c r="CG37" s="5">
        <v>31</v>
      </c>
    </row>
    <row r="38" spans="2:85" ht="22.5" customHeight="1" x14ac:dyDescent="0.15">
      <c r="B38" s="109" t="s">
        <v>33</v>
      </c>
      <c r="C38" s="110"/>
      <c r="D38" s="110"/>
      <c r="E38" s="110"/>
      <c r="F38" s="110"/>
      <c r="G38" s="110"/>
      <c r="H38" s="27"/>
      <c r="I38" s="17" t="s">
        <v>31</v>
      </c>
      <c r="J38" s="28"/>
      <c r="K38" s="119" t="s">
        <v>415</v>
      </c>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20"/>
      <c r="BE38" s="61"/>
      <c r="BH38" s="62"/>
      <c r="BQ38" s="39">
        <v>50</v>
      </c>
      <c r="BR38" s="39">
        <f t="shared" ref="BR38:BR45" si="13">21*(BQ38-1)</f>
        <v>1029</v>
      </c>
      <c r="BS38" s="39"/>
      <c r="BT38" s="39">
        <v>50</v>
      </c>
      <c r="BU38" s="41">
        <f t="shared" ref="BU38:BU45" si="14">15.75*(BT38-1)</f>
        <v>771.75</v>
      </c>
      <c r="BW38" s="49" t="str">
        <f>IF(数量113="","",数量113)</f>
        <v/>
      </c>
      <c r="BX38" s="52" t="s">
        <v>174</v>
      </c>
      <c r="BY38" s="5" t="s">
        <v>278</v>
      </c>
      <c r="BZ38" s="5" t="s">
        <v>115</v>
      </c>
      <c r="CA38" s="5" t="s">
        <v>116</v>
      </c>
      <c r="CB38" s="5" t="s">
        <v>121</v>
      </c>
      <c r="CC38" s="54" t="s">
        <v>250</v>
      </c>
      <c r="CD38" s="54" t="s">
        <v>113</v>
      </c>
      <c r="CE38" s="5" t="s">
        <v>260</v>
      </c>
      <c r="CF38" s="5">
        <v>31</v>
      </c>
      <c r="CG38" s="5">
        <v>12</v>
      </c>
    </row>
    <row r="39" spans="2:85" ht="22.5" customHeight="1" thickBot="1" x14ac:dyDescent="0.2">
      <c r="B39" s="111"/>
      <c r="C39" s="112"/>
      <c r="D39" s="112"/>
      <c r="E39" s="112"/>
      <c r="F39" s="112"/>
      <c r="G39" s="112"/>
      <c r="H39" s="77"/>
      <c r="I39" s="76" t="s">
        <v>32</v>
      </c>
      <c r="J39" s="75"/>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21"/>
      <c r="BC39" s="122"/>
      <c r="BE39" s="61"/>
      <c r="BH39" s="62"/>
      <c r="BQ39" s="39">
        <v>51</v>
      </c>
      <c r="BR39" s="39">
        <f t="shared" si="13"/>
        <v>1050</v>
      </c>
      <c r="BS39" s="39"/>
      <c r="BT39" s="39">
        <v>51</v>
      </c>
      <c r="BU39" s="41">
        <f t="shared" si="14"/>
        <v>787.5</v>
      </c>
      <c r="BW39" s="49" t="str">
        <f>IF(数量114="","",数量114)</f>
        <v/>
      </c>
      <c r="BX39" s="52" t="s">
        <v>175</v>
      </c>
      <c r="BY39" s="5" t="s">
        <v>279</v>
      </c>
      <c r="BZ39" s="5" t="s">
        <v>115</v>
      </c>
      <c r="CA39" s="5" t="s">
        <v>116</v>
      </c>
      <c r="CB39" s="5" t="s">
        <v>121</v>
      </c>
      <c r="CC39" s="54" t="s">
        <v>250</v>
      </c>
      <c r="CD39" s="54" t="s">
        <v>113</v>
      </c>
      <c r="CE39" s="5" t="s">
        <v>260</v>
      </c>
      <c r="CF39" s="5">
        <v>31</v>
      </c>
      <c r="CG39" s="5">
        <v>19</v>
      </c>
    </row>
    <row r="40" spans="2:85" ht="22.5" customHeight="1" x14ac:dyDescent="0.15">
      <c r="B40" s="113" t="s">
        <v>416</v>
      </c>
      <c r="C40" s="114"/>
      <c r="D40" s="114"/>
      <c r="E40" s="114"/>
      <c r="F40" s="114"/>
      <c r="G40" s="114"/>
      <c r="H40" s="104"/>
      <c r="I40" s="25" t="s">
        <v>31</v>
      </c>
      <c r="J40" s="23"/>
      <c r="K40" s="202" t="s">
        <v>417</v>
      </c>
      <c r="L40" s="202"/>
      <c r="M40" s="202"/>
      <c r="N40" s="202"/>
      <c r="O40" s="202"/>
      <c r="P40" s="202"/>
      <c r="Q40" s="202"/>
      <c r="R40" s="202"/>
      <c r="S40" s="202"/>
      <c r="T40" s="202"/>
      <c r="U40" s="202"/>
      <c r="V40" s="202"/>
      <c r="W40" s="202"/>
      <c r="X40" s="202"/>
      <c r="Y40" s="202"/>
      <c r="Z40" s="202"/>
      <c r="AA40" s="202"/>
      <c r="AB40" s="202"/>
      <c r="AC40" s="202"/>
      <c r="AD40" s="202"/>
      <c r="AE40" s="202"/>
      <c r="AF40" s="202"/>
      <c r="AG40" s="202"/>
      <c r="AH40" s="202"/>
      <c r="AI40" s="202"/>
      <c r="AJ40" s="202"/>
      <c r="AK40" s="202"/>
      <c r="AL40" s="202"/>
      <c r="AM40" s="202"/>
      <c r="AN40" s="202"/>
      <c r="AO40" s="202"/>
      <c r="AP40" s="202"/>
      <c r="AQ40" s="202"/>
      <c r="AR40" s="202"/>
      <c r="AS40" s="202"/>
      <c r="AT40" s="202"/>
      <c r="AU40" s="202"/>
      <c r="AV40" s="202"/>
      <c r="AW40" s="202"/>
      <c r="AX40" s="202"/>
      <c r="AY40" s="202"/>
      <c r="AZ40" s="202"/>
      <c r="BA40" s="202"/>
      <c r="BB40" s="202"/>
      <c r="BC40" s="203"/>
      <c r="BQ40" s="39">
        <v>40</v>
      </c>
      <c r="BR40" s="39">
        <f t="shared" si="13"/>
        <v>819</v>
      </c>
      <c r="BS40" s="39"/>
      <c r="BT40" s="39">
        <v>40</v>
      </c>
      <c r="BU40" s="41">
        <f t="shared" si="14"/>
        <v>614.25</v>
      </c>
      <c r="BW40" s="50" t="str">
        <f>IF(文字129="","",文字129)</f>
        <v/>
      </c>
      <c r="BX40" s="52" t="s">
        <v>164</v>
      </c>
      <c r="BY40" s="5" t="s">
        <v>272</v>
      </c>
      <c r="BZ40" s="5" t="s">
        <v>114</v>
      </c>
      <c r="CA40" s="5" t="s">
        <v>119</v>
      </c>
      <c r="CB40" s="5" t="s">
        <v>120</v>
      </c>
      <c r="CC40" s="54" t="s">
        <v>254</v>
      </c>
      <c r="CD40" s="54" t="s">
        <v>113</v>
      </c>
      <c r="CE40" s="5" t="s">
        <v>255</v>
      </c>
      <c r="CF40" s="5">
        <v>23</v>
      </c>
      <c r="CG40" s="5">
        <v>35</v>
      </c>
    </row>
    <row r="41" spans="2:85" ht="22.5" customHeight="1" x14ac:dyDescent="0.15">
      <c r="B41" s="109"/>
      <c r="C41" s="110"/>
      <c r="D41" s="110"/>
      <c r="E41" s="110"/>
      <c r="F41" s="110"/>
      <c r="G41" s="110"/>
      <c r="H41" s="105"/>
      <c r="I41" s="74" t="s">
        <v>32</v>
      </c>
      <c r="J41" s="29"/>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c r="BA41" s="125"/>
      <c r="BB41" s="125"/>
      <c r="BC41" s="126"/>
      <c r="BQ41" s="39">
        <v>41</v>
      </c>
      <c r="BR41" s="39">
        <f t="shared" si="13"/>
        <v>840</v>
      </c>
      <c r="BS41" s="39"/>
      <c r="BT41" s="39">
        <v>41</v>
      </c>
      <c r="BU41" s="41">
        <f t="shared" si="14"/>
        <v>630</v>
      </c>
      <c r="BW41" s="50" t="str">
        <f>IF(文字130="","",文字130)</f>
        <v/>
      </c>
      <c r="BX41" s="52" t="s">
        <v>165</v>
      </c>
      <c r="BY41" s="5" t="s">
        <v>273</v>
      </c>
      <c r="BZ41" s="5" t="s">
        <v>114</v>
      </c>
      <c r="CA41" s="5" t="s">
        <v>119</v>
      </c>
      <c r="CB41" s="5" t="s">
        <v>120</v>
      </c>
      <c r="CC41" s="54" t="s">
        <v>254</v>
      </c>
      <c r="CD41" s="54" t="s">
        <v>113</v>
      </c>
      <c r="CE41" s="5" t="s">
        <v>255</v>
      </c>
      <c r="CF41" s="5">
        <v>24</v>
      </c>
      <c r="CG41" s="5">
        <v>8</v>
      </c>
    </row>
    <row r="42" spans="2:85" ht="22.5" customHeight="1" x14ac:dyDescent="0.15">
      <c r="B42" s="109" t="s">
        <v>5</v>
      </c>
      <c r="C42" s="110"/>
      <c r="D42" s="110"/>
      <c r="E42" s="110"/>
      <c r="F42" s="110"/>
      <c r="G42" s="110"/>
      <c r="H42" s="106"/>
      <c r="I42" s="17" t="s">
        <v>31</v>
      </c>
      <c r="J42" s="28"/>
      <c r="K42" s="123" t="s">
        <v>94</v>
      </c>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c r="AY42" s="123"/>
      <c r="AZ42" s="123"/>
      <c r="BA42" s="123"/>
      <c r="BB42" s="123"/>
      <c r="BC42" s="124"/>
      <c r="BQ42" s="39">
        <v>40</v>
      </c>
      <c r="BR42" s="39">
        <f t="shared" si="13"/>
        <v>819</v>
      </c>
      <c r="BS42" s="39"/>
      <c r="BT42" s="39">
        <v>40</v>
      </c>
      <c r="BU42" s="41">
        <f t="shared" si="14"/>
        <v>614.25</v>
      </c>
      <c r="BW42" s="50" t="str">
        <f>IF(文字129="","",文字129)</f>
        <v/>
      </c>
      <c r="BX42" s="52" t="s">
        <v>164</v>
      </c>
      <c r="BY42" s="5" t="s">
        <v>272</v>
      </c>
      <c r="BZ42" s="5" t="s">
        <v>114</v>
      </c>
      <c r="CA42" s="5" t="s">
        <v>119</v>
      </c>
      <c r="CB42" s="5" t="s">
        <v>120</v>
      </c>
      <c r="CC42" s="54" t="s">
        <v>336</v>
      </c>
      <c r="CD42" s="54" t="s">
        <v>113</v>
      </c>
      <c r="CE42" s="5" t="s">
        <v>255</v>
      </c>
      <c r="CF42" s="5">
        <v>23</v>
      </c>
      <c r="CG42" s="5">
        <v>35</v>
      </c>
    </row>
    <row r="43" spans="2:85" ht="22.5" customHeight="1" x14ac:dyDescent="0.15">
      <c r="B43" s="109"/>
      <c r="C43" s="110"/>
      <c r="D43" s="110"/>
      <c r="E43" s="110"/>
      <c r="F43" s="110"/>
      <c r="G43" s="110"/>
      <c r="H43" s="107"/>
      <c r="I43" s="74" t="s">
        <v>32</v>
      </c>
      <c r="J43" s="29"/>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125"/>
      <c r="BA43" s="125"/>
      <c r="BB43" s="125"/>
      <c r="BC43" s="126"/>
      <c r="BQ43" s="39">
        <v>41</v>
      </c>
      <c r="BR43" s="39">
        <f t="shared" si="13"/>
        <v>840</v>
      </c>
      <c r="BS43" s="39"/>
      <c r="BT43" s="39">
        <v>41</v>
      </c>
      <c r="BU43" s="41">
        <f t="shared" si="14"/>
        <v>630</v>
      </c>
      <c r="BW43" s="50" t="str">
        <f>IF(文字130="","",文字130)</f>
        <v/>
      </c>
      <c r="BX43" s="52" t="s">
        <v>165</v>
      </c>
      <c r="BY43" s="5" t="s">
        <v>273</v>
      </c>
      <c r="BZ43" s="5" t="s">
        <v>114</v>
      </c>
      <c r="CA43" s="5" t="s">
        <v>119</v>
      </c>
      <c r="CB43" s="5" t="s">
        <v>120</v>
      </c>
      <c r="CC43" s="54" t="s">
        <v>254</v>
      </c>
      <c r="CD43" s="54" t="s">
        <v>113</v>
      </c>
      <c r="CE43" s="5" t="s">
        <v>255</v>
      </c>
      <c r="CF43" s="5">
        <v>24</v>
      </c>
      <c r="CG43" s="5">
        <v>8</v>
      </c>
    </row>
    <row r="44" spans="2:85" ht="22.5" customHeight="1" x14ac:dyDescent="0.15">
      <c r="B44" s="109" t="s">
        <v>6</v>
      </c>
      <c r="C44" s="110"/>
      <c r="D44" s="110"/>
      <c r="E44" s="110"/>
      <c r="F44" s="110"/>
      <c r="G44" s="110"/>
      <c r="H44" s="104"/>
      <c r="I44" s="17" t="s">
        <v>31</v>
      </c>
      <c r="J44" s="28"/>
      <c r="K44" s="123" t="s">
        <v>404</v>
      </c>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3"/>
      <c r="AY44" s="123"/>
      <c r="AZ44" s="123"/>
      <c r="BA44" s="123"/>
      <c r="BB44" s="123"/>
      <c r="BC44" s="124"/>
      <c r="BQ44" s="39">
        <v>42</v>
      </c>
      <c r="BR44" s="39">
        <f t="shared" si="13"/>
        <v>861</v>
      </c>
      <c r="BS44" s="39"/>
      <c r="BT44" s="39">
        <v>42</v>
      </c>
      <c r="BU44" s="41">
        <f t="shared" si="14"/>
        <v>645.75</v>
      </c>
      <c r="BW44" s="50" t="str">
        <f>IF(文字131="","",文字131)</f>
        <v/>
      </c>
      <c r="BX44" s="52" t="s">
        <v>166</v>
      </c>
      <c r="BY44" s="5" t="s">
        <v>274</v>
      </c>
      <c r="BZ44" s="5" t="s">
        <v>114</v>
      </c>
      <c r="CA44" s="5" t="s">
        <v>119</v>
      </c>
      <c r="CB44" s="5" t="s">
        <v>120</v>
      </c>
      <c r="CC44" s="54" t="s">
        <v>254</v>
      </c>
      <c r="CD44" s="54" t="s">
        <v>113</v>
      </c>
      <c r="CE44" s="5" t="s">
        <v>255</v>
      </c>
      <c r="CF44" s="5">
        <v>24</v>
      </c>
      <c r="CG44" s="5">
        <v>22</v>
      </c>
    </row>
    <row r="45" spans="2:85" ht="22.5" customHeight="1" x14ac:dyDescent="0.15">
      <c r="B45" s="109"/>
      <c r="C45" s="110"/>
      <c r="D45" s="110"/>
      <c r="E45" s="110"/>
      <c r="F45" s="110"/>
      <c r="G45" s="110"/>
      <c r="H45" s="108"/>
      <c r="I45" s="74" t="s">
        <v>32</v>
      </c>
      <c r="J45" s="29"/>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6"/>
      <c r="BQ45" s="39">
        <v>43</v>
      </c>
      <c r="BR45" s="39">
        <f t="shared" si="13"/>
        <v>882</v>
      </c>
      <c r="BS45" s="39"/>
      <c r="BT45" s="39">
        <v>43</v>
      </c>
      <c r="BU45" s="41">
        <f t="shared" si="14"/>
        <v>661.5</v>
      </c>
      <c r="BW45" s="50" t="str">
        <f>IF(文字132="","",文字132)</f>
        <v/>
      </c>
      <c r="BX45" s="52" t="s">
        <v>167</v>
      </c>
      <c r="BY45" s="5" t="s">
        <v>275</v>
      </c>
      <c r="BZ45" s="5" t="s">
        <v>114</v>
      </c>
      <c r="CA45" s="5" t="s">
        <v>119</v>
      </c>
      <c r="CB45" s="5" t="s">
        <v>120</v>
      </c>
      <c r="CC45" s="54" t="s">
        <v>254</v>
      </c>
      <c r="CD45" s="54" t="s">
        <v>113</v>
      </c>
      <c r="CE45" s="5" t="s">
        <v>255</v>
      </c>
      <c r="CF45" s="5">
        <v>24</v>
      </c>
      <c r="CG45" s="5">
        <v>35</v>
      </c>
    </row>
    <row r="46" spans="2:85" ht="22.5" customHeight="1" x14ac:dyDescent="0.15">
      <c r="B46" s="109" t="s">
        <v>51</v>
      </c>
      <c r="C46" s="110"/>
      <c r="D46" s="110"/>
      <c r="E46" s="110"/>
      <c r="F46" s="110"/>
      <c r="G46" s="110"/>
      <c r="H46" s="133" t="s">
        <v>392</v>
      </c>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123"/>
      <c r="AQ46" s="123"/>
      <c r="AR46" s="123"/>
      <c r="AS46" s="123"/>
      <c r="AT46" s="123"/>
      <c r="AU46" s="123"/>
      <c r="AV46" s="123"/>
      <c r="AW46" s="123"/>
      <c r="AX46" s="123"/>
      <c r="AY46" s="123"/>
      <c r="AZ46" s="123"/>
      <c r="BA46" s="123"/>
      <c r="BB46" s="123"/>
      <c r="BC46" s="124"/>
      <c r="BE46" s="61"/>
      <c r="BH46" s="62"/>
      <c r="BQ46" s="39">
        <v>44</v>
      </c>
      <c r="BR46" s="39">
        <f t="shared" si="4"/>
        <v>903</v>
      </c>
      <c r="BS46" s="39"/>
      <c r="BT46" s="39">
        <v>44</v>
      </c>
      <c r="BU46" s="41">
        <f t="shared" si="5"/>
        <v>677.25</v>
      </c>
      <c r="BW46" s="50" t="str">
        <f>IF(文字133="","",文字133)</f>
        <v/>
      </c>
      <c r="BX46" s="52" t="s">
        <v>168</v>
      </c>
      <c r="BY46" s="5" t="s">
        <v>276</v>
      </c>
      <c r="CF46" s="5">
        <v>24</v>
      </c>
      <c r="CG46" s="5">
        <v>44</v>
      </c>
    </row>
    <row r="47" spans="2:85" ht="22.5" customHeight="1" x14ac:dyDescent="0.15">
      <c r="B47" s="109"/>
      <c r="C47" s="110"/>
      <c r="D47" s="110"/>
      <c r="E47" s="110"/>
      <c r="F47" s="110"/>
      <c r="G47" s="110"/>
      <c r="H47" s="137"/>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6"/>
      <c r="BE47" s="61"/>
      <c r="BH47" s="62"/>
      <c r="BQ47" s="39">
        <v>45</v>
      </c>
      <c r="BR47" s="39">
        <f t="shared" si="4"/>
        <v>924</v>
      </c>
      <c r="BS47" s="39"/>
      <c r="BT47" s="39">
        <v>45</v>
      </c>
      <c r="BU47" s="41">
        <f t="shared" si="5"/>
        <v>693</v>
      </c>
      <c r="BW47" s="50" t="str">
        <f>IF(文字134="","",文字134)</f>
        <v>※300字以内で記入</v>
      </c>
      <c r="BX47" s="52" t="s">
        <v>169</v>
      </c>
      <c r="BY47" s="5" t="s">
        <v>312</v>
      </c>
      <c r="BZ47" s="5" t="s">
        <v>114</v>
      </c>
      <c r="CA47" s="5" t="s">
        <v>117</v>
      </c>
      <c r="CB47" s="5" t="s">
        <v>259</v>
      </c>
      <c r="CC47" s="54" t="s">
        <v>337</v>
      </c>
      <c r="CD47" s="54" t="s">
        <v>113</v>
      </c>
      <c r="CE47" s="5" t="s">
        <v>338</v>
      </c>
      <c r="CF47" s="5">
        <v>25</v>
      </c>
      <c r="CG47" s="5">
        <v>8</v>
      </c>
    </row>
    <row r="48" spans="2:85" ht="22.5" customHeight="1" x14ac:dyDescent="0.15">
      <c r="B48" s="109" t="s">
        <v>409</v>
      </c>
      <c r="C48" s="110"/>
      <c r="D48" s="110"/>
      <c r="E48" s="110"/>
      <c r="F48" s="110"/>
      <c r="G48" s="110"/>
      <c r="H48" s="129" t="s">
        <v>96</v>
      </c>
      <c r="I48" s="130"/>
      <c r="J48" s="130"/>
      <c r="K48" s="130"/>
      <c r="L48" s="130"/>
      <c r="M48" s="28"/>
      <c r="N48" s="17" t="s">
        <v>31</v>
      </c>
      <c r="O48" s="28"/>
      <c r="P48" s="133" t="s">
        <v>390</v>
      </c>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3"/>
      <c r="AY48" s="123"/>
      <c r="AZ48" s="123"/>
      <c r="BA48" s="123"/>
      <c r="BB48" s="123"/>
      <c r="BC48" s="124"/>
      <c r="BE48" s="61"/>
      <c r="BH48" s="62"/>
      <c r="BQ48" s="39">
        <v>48</v>
      </c>
      <c r="BR48" s="39">
        <f t="shared" si="4"/>
        <v>987</v>
      </c>
      <c r="BS48" s="39"/>
      <c r="BT48" s="39">
        <v>48</v>
      </c>
      <c r="BU48" s="41">
        <f t="shared" si="5"/>
        <v>740.25</v>
      </c>
      <c r="BW48" s="50" t="str">
        <f>IF(文字136="","",文字136)</f>
        <v>　　　回、　　　回、年間累計　　　回</v>
      </c>
      <c r="BX48" s="52" t="s">
        <v>172</v>
      </c>
      <c r="BY48" s="5" t="s">
        <v>315</v>
      </c>
      <c r="CF48" s="5">
        <v>29</v>
      </c>
      <c r="CG48" s="5">
        <v>37</v>
      </c>
    </row>
    <row r="49" spans="2:85" ht="22.5" customHeight="1" thickBot="1" x14ac:dyDescent="0.2">
      <c r="B49" s="111"/>
      <c r="C49" s="112"/>
      <c r="D49" s="112"/>
      <c r="E49" s="112"/>
      <c r="F49" s="112"/>
      <c r="G49" s="112"/>
      <c r="H49" s="131"/>
      <c r="I49" s="132"/>
      <c r="J49" s="132"/>
      <c r="K49" s="132"/>
      <c r="L49" s="132"/>
      <c r="M49" s="75"/>
      <c r="N49" s="76" t="s">
        <v>32</v>
      </c>
      <c r="O49" s="75"/>
      <c r="P49" s="134"/>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6"/>
      <c r="BE49" s="61"/>
      <c r="BH49" s="62"/>
      <c r="BQ49" s="39">
        <v>49</v>
      </c>
      <c r="BR49" s="39">
        <f t="shared" si="4"/>
        <v>1008</v>
      </c>
      <c r="BS49" s="39"/>
      <c r="BT49" s="39">
        <v>49</v>
      </c>
      <c r="BU49" s="41">
        <f t="shared" si="5"/>
        <v>756</v>
      </c>
      <c r="BW49" s="50" t="str">
        <f>IF(文字137="","",文字137)</f>
        <v/>
      </c>
      <c r="BX49" s="52" t="s">
        <v>173</v>
      </c>
      <c r="BY49" s="5" t="s">
        <v>277</v>
      </c>
      <c r="CF49" s="5">
        <v>33</v>
      </c>
      <c r="CG49" s="5">
        <v>13</v>
      </c>
    </row>
    <row r="50" spans="2:85" ht="22.5" customHeight="1" x14ac:dyDescent="0.15">
      <c r="B50" s="113" t="s">
        <v>408</v>
      </c>
      <c r="C50" s="114"/>
      <c r="D50" s="114"/>
      <c r="E50" s="114"/>
      <c r="F50" s="114"/>
      <c r="G50" s="114"/>
      <c r="H50" s="25" t="s">
        <v>407</v>
      </c>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88"/>
      <c r="BE50" s="37"/>
      <c r="BF50" s="52" t="s">
        <v>66</v>
      </c>
      <c r="BG50" s="5" t="s">
        <v>362</v>
      </c>
      <c r="BH50" s="5" t="s">
        <v>372</v>
      </c>
      <c r="BI50" s="5">
        <f>FIND("C",BH50)</f>
        <v>4</v>
      </c>
      <c r="BJ50" s="4">
        <f>VALUE(MID(BH50,2,BI50-2))</f>
        <v>52</v>
      </c>
      <c r="BK50" s="4">
        <f>VALUE(RIGHT(BH50,LEN(BH50)-BI50))</f>
        <v>8</v>
      </c>
      <c r="BL50" s="4">
        <v>1071</v>
      </c>
      <c r="BM50" s="4">
        <v>110.25</v>
      </c>
      <c r="BN50" s="4">
        <f>IF(LEFT($BF50,2)="GB",BL50,BL50+2)</f>
        <v>1073</v>
      </c>
      <c r="BO50" s="4">
        <f>IF(LEFT($BF50,2)="GB",BM50-5,BM50)</f>
        <v>110.25</v>
      </c>
      <c r="BQ50" s="39">
        <v>21</v>
      </c>
      <c r="BR50" s="39">
        <f>21*(BQ50-1)</f>
        <v>420</v>
      </c>
      <c r="BS50" s="39"/>
      <c r="BT50" s="39">
        <v>21</v>
      </c>
      <c r="BU50" s="41">
        <f>15.75*(BT50-1)</f>
        <v>315</v>
      </c>
      <c r="BW50" s="50" t="str">
        <f>IF(文字118="","",文字118)</f>
        <v/>
      </c>
      <c r="BX50" s="52" t="s">
        <v>146</v>
      </c>
      <c r="BY50" s="5" t="s">
        <v>302</v>
      </c>
      <c r="CF50" s="5">
        <v>17</v>
      </c>
      <c r="CG50" s="5">
        <v>8</v>
      </c>
    </row>
    <row r="51" spans="2:85" ht="22.5" customHeight="1" x14ac:dyDescent="0.15">
      <c r="B51" s="109"/>
      <c r="C51" s="110"/>
      <c r="D51" s="110"/>
      <c r="E51" s="110"/>
      <c r="F51" s="110"/>
      <c r="G51" s="110"/>
      <c r="H51" s="35"/>
      <c r="I51" s="18" t="s">
        <v>398</v>
      </c>
      <c r="J51" s="19"/>
      <c r="K51" s="19"/>
      <c r="L51" s="19"/>
      <c r="M51" s="19"/>
      <c r="N51" s="19"/>
      <c r="O51" s="19"/>
      <c r="P51" s="19"/>
      <c r="Q51" s="19"/>
      <c r="R51" s="19"/>
      <c r="S51" s="19"/>
      <c r="T51" s="19"/>
      <c r="U51" s="19"/>
      <c r="V51" s="66"/>
      <c r="W51" s="19"/>
      <c r="X51" s="19"/>
      <c r="Y51" s="19"/>
      <c r="Z51" s="19"/>
      <c r="AA51" s="19"/>
      <c r="AB51" s="19"/>
      <c r="AC51" s="19"/>
      <c r="AD51" s="35"/>
      <c r="AE51" s="19" t="s">
        <v>399</v>
      </c>
      <c r="AF51" s="19"/>
      <c r="AG51" s="19"/>
      <c r="AH51" s="19"/>
      <c r="AI51" s="66"/>
      <c r="AJ51" s="19"/>
      <c r="AK51" s="19"/>
      <c r="AL51" s="19"/>
      <c r="AM51" s="19"/>
      <c r="AN51" s="19"/>
      <c r="AO51" s="19"/>
      <c r="AP51" s="19"/>
      <c r="AQ51" s="19"/>
      <c r="AR51" s="19"/>
      <c r="AS51" s="19"/>
      <c r="AT51" s="19"/>
      <c r="AU51" s="19"/>
      <c r="AV51" s="19"/>
      <c r="AW51" s="19"/>
      <c r="AX51" s="19"/>
      <c r="AY51" s="19"/>
      <c r="AZ51" s="19"/>
      <c r="BA51" s="19"/>
      <c r="BB51" s="19"/>
      <c r="BC51" s="90"/>
      <c r="BE51" s="1"/>
      <c r="BF51" s="52" t="s">
        <v>61</v>
      </c>
      <c r="BG51" s="5" t="s">
        <v>244</v>
      </c>
      <c r="BH51" s="5" t="s">
        <v>373</v>
      </c>
      <c r="BI51" s="5">
        <f>FIND("C",BH51)</f>
        <v>4</v>
      </c>
      <c r="BJ51" s="4">
        <f>VALUE(MID(BH51,2,BI51-2))</f>
        <v>88</v>
      </c>
      <c r="BK51" s="4">
        <f>VALUE(RIGHT(BH51,LEN(BH51)-BI51))+1</f>
        <v>19</v>
      </c>
      <c r="BL51" s="4">
        <v>1827</v>
      </c>
      <c r="BM51" s="4">
        <v>283.5</v>
      </c>
      <c r="BN51" s="4">
        <f>IF(LEFT($BF51,2)="GB",BL51,BL51+2)</f>
        <v>1827</v>
      </c>
      <c r="BO51" s="4">
        <f>IF(LEFT($BF51,2)="GB",BM51-5,BM51)</f>
        <v>278.5</v>
      </c>
      <c r="BQ51" s="39">
        <v>22</v>
      </c>
      <c r="BR51" s="39">
        <f>21*(BQ51-1)</f>
        <v>441</v>
      </c>
      <c r="BS51" s="39"/>
      <c r="BT51" s="39">
        <v>22</v>
      </c>
      <c r="BU51" s="41">
        <f>15.75*(BT51-1)</f>
        <v>330.75</v>
      </c>
      <c r="BW51" s="50" t="str">
        <f>IF(文字119="","",文字119)</f>
        <v/>
      </c>
      <c r="BX51" s="52" t="s">
        <v>147</v>
      </c>
      <c r="BY51" s="5" t="s">
        <v>293</v>
      </c>
      <c r="BZ51" s="5" t="s">
        <v>257</v>
      </c>
      <c r="CA51" s="5" t="s">
        <v>118</v>
      </c>
      <c r="CB51" s="5" t="s">
        <v>120</v>
      </c>
      <c r="CC51" s="54" t="s">
        <v>113</v>
      </c>
      <c r="CD51" s="54" t="s">
        <v>113</v>
      </c>
      <c r="CF51" s="5">
        <v>16</v>
      </c>
      <c r="CG51" s="5">
        <v>30</v>
      </c>
    </row>
    <row r="52" spans="2:85" ht="22.5" customHeight="1" thickBot="1" x14ac:dyDescent="0.2">
      <c r="B52" s="111"/>
      <c r="C52" s="112"/>
      <c r="D52" s="112"/>
      <c r="E52" s="112"/>
      <c r="F52" s="112"/>
      <c r="G52" s="112"/>
      <c r="H52" s="91"/>
      <c r="I52" s="92" t="s">
        <v>400</v>
      </c>
      <c r="J52" s="92"/>
      <c r="K52" s="92"/>
      <c r="L52" s="92"/>
      <c r="M52" s="92"/>
      <c r="N52" s="92"/>
      <c r="O52" s="92"/>
      <c r="P52" s="92"/>
      <c r="Q52" s="92"/>
      <c r="R52" s="92"/>
      <c r="S52" s="92"/>
      <c r="T52" s="92"/>
      <c r="U52" s="92"/>
      <c r="V52" s="93"/>
      <c r="W52" s="94"/>
      <c r="X52" s="94"/>
      <c r="Y52" s="94"/>
      <c r="Z52" s="94"/>
      <c r="AA52" s="94"/>
      <c r="AB52" s="94"/>
      <c r="AC52" s="94"/>
      <c r="AD52" s="91"/>
      <c r="AE52" s="92" t="s">
        <v>403</v>
      </c>
      <c r="AF52" s="92"/>
      <c r="AG52" s="92"/>
      <c r="AH52" s="92"/>
      <c r="AI52" s="92"/>
      <c r="AJ52" s="92"/>
      <c r="AK52" s="92"/>
      <c r="AL52" s="95" t="s">
        <v>25</v>
      </c>
      <c r="AM52" s="127"/>
      <c r="AN52" s="128"/>
      <c r="AO52" s="128"/>
      <c r="AP52" s="128"/>
      <c r="AQ52" s="128"/>
      <c r="AR52" s="128"/>
      <c r="AS52" s="128"/>
      <c r="AT52" s="128"/>
      <c r="AU52" s="128"/>
      <c r="AV52" s="128"/>
      <c r="AW52" s="128"/>
      <c r="AX52" s="128"/>
      <c r="AY52" s="128"/>
      <c r="AZ52" s="128"/>
      <c r="BA52" s="128"/>
      <c r="BB52" s="128"/>
      <c r="BC52" s="96" t="s">
        <v>26</v>
      </c>
      <c r="BE52" s="37"/>
      <c r="BF52" s="52" t="s">
        <v>220</v>
      </c>
      <c r="BG52" s="5" t="s">
        <v>360</v>
      </c>
      <c r="BH52" s="5" t="s">
        <v>374</v>
      </c>
      <c r="BI52" s="5">
        <f>FIND("C",BH52)</f>
        <v>4</v>
      </c>
      <c r="BJ52" s="4">
        <f>VALUE(MID(BH52,2,BI52-2))</f>
        <v>88</v>
      </c>
      <c r="BK52" s="4">
        <f>VALUE(RIGHT(BH52,LEN(BH52)-BI52))</f>
        <v>19</v>
      </c>
      <c r="BL52" s="4">
        <v>1827</v>
      </c>
      <c r="BM52" s="4">
        <v>283.5</v>
      </c>
      <c r="BN52" s="4">
        <f>IF(LEFT($BF52,2)="GB",BL52,BL52+2)</f>
        <v>1829</v>
      </c>
      <c r="BO52" s="4">
        <f>IF(LEFT($BF52,2)="GB",BM52-5,BM52)</f>
        <v>283.5</v>
      </c>
      <c r="BQ52" s="39">
        <v>23</v>
      </c>
      <c r="BR52" s="39">
        <f>21*(BQ52-1)</f>
        <v>462</v>
      </c>
      <c r="BS52" s="39"/>
      <c r="BT52" s="39">
        <v>23</v>
      </c>
      <c r="BU52" s="41">
        <f>15.75*(BT52-1)</f>
        <v>346.5</v>
      </c>
      <c r="BW52" s="50" t="str">
        <f>IF(文字120="","",文字120)</f>
        <v/>
      </c>
      <c r="BX52" s="52" t="s">
        <v>148</v>
      </c>
      <c r="BY52" s="5" t="s">
        <v>303</v>
      </c>
      <c r="CF52" s="5">
        <v>17</v>
      </c>
      <c r="CG52" s="5">
        <v>27</v>
      </c>
    </row>
    <row r="53" spans="2:85" ht="21" customHeight="1" x14ac:dyDescent="0.15">
      <c r="B53" s="6" t="s">
        <v>97</v>
      </c>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218" t="s">
        <v>98</v>
      </c>
      <c r="BB53" s="218"/>
      <c r="BC53" s="218"/>
      <c r="BE53" s="61"/>
      <c r="BH53" s="62"/>
      <c r="BQ53" s="39">
        <v>52</v>
      </c>
      <c r="BR53" s="39">
        <f t="shared" si="4"/>
        <v>1071</v>
      </c>
      <c r="BS53" s="39"/>
      <c r="BT53" s="39">
        <v>52</v>
      </c>
      <c r="BU53" s="41">
        <f t="shared" si="5"/>
        <v>803.25</v>
      </c>
      <c r="BW53" s="49" t="str">
        <f>IF(数量115="","",数量115)</f>
        <v/>
      </c>
      <c r="BX53" s="52" t="s">
        <v>176</v>
      </c>
      <c r="BY53" s="5" t="s">
        <v>271</v>
      </c>
      <c r="BZ53" s="5" t="s">
        <v>115</v>
      </c>
      <c r="CA53" s="5" t="s">
        <v>116</v>
      </c>
      <c r="CB53" s="5" t="s">
        <v>121</v>
      </c>
      <c r="CC53" s="54" t="s">
        <v>250</v>
      </c>
      <c r="CD53" s="54" t="s">
        <v>113</v>
      </c>
      <c r="CE53" s="5" t="s">
        <v>260</v>
      </c>
      <c r="CF53" s="5">
        <v>31</v>
      </c>
      <c r="CG53" s="5">
        <v>27</v>
      </c>
    </row>
    <row r="54" spans="2:85" ht="21" customHeight="1" x14ac:dyDescent="0.15">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218"/>
      <c r="BB54" s="218"/>
      <c r="BC54" s="218"/>
      <c r="BE54" s="61"/>
      <c r="BH54" s="62"/>
      <c r="BQ54" s="39">
        <v>53</v>
      </c>
      <c r="BR54" s="39">
        <f t="shared" si="4"/>
        <v>1092</v>
      </c>
      <c r="BS54" s="39"/>
      <c r="BT54" s="39">
        <v>53</v>
      </c>
      <c r="BU54" s="41">
        <f t="shared" si="5"/>
        <v>819</v>
      </c>
      <c r="BW54" s="49" t="str">
        <f>IF(数量116="","",数量116)</f>
        <v/>
      </c>
      <c r="BX54" s="52" t="s">
        <v>177</v>
      </c>
      <c r="BY54" s="5" t="s">
        <v>280</v>
      </c>
      <c r="BZ54" s="5" t="s">
        <v>115</v>
      </c>
      <c r="CA54" s="5" t="s">
        <v>116</v>
      </c>
      <c r="CB54" s="5" t="s">
        <v>121</v>
      </c>
      <c r="CC54" s="54" t="s">
        <v>250</v>
      </c>
      <c r="CD54" s="54" t="s">
        <v>113</v>
      </c>
      <c r="CE54" s="5" t="s">
        <v>260</v>
      </c>
      <c r="CF54" s="5">
        <v>31</v>
      </c>
      <c r="CG54" s="5">
        <v>34</v>
      </c>
    </row>
    <row r="55" spans="2:85" ht="21" customHeight="1" x14ac:dyDescent="0.15">
      <c r="B55" s="219" t="s">
        <v>422</v>
      </c>
      <c r="C55" s="219"/>
      <c r="D55" s="219"/>
      <c r="E55" s="219"/>
      <c r="F55" s="219"/>
      <c r="G55" s="219"/>
      <c r="H55" s="219"/>
      <c r="I55" s="219"/>
      <c r="J55" s="219"/>
      <c r="K55" s="219"/>
      <c r="L55" s="219"/>
      <c r="M55" s="219"/>
      <c r="N55" s="219"/>
      <c r="O55" s="219"/>
      <c r="P55" s="219"/>
      <c r="Q55" s="219"/>
      <c r="R55" s="219"/>
      <c r="S55" s="219"/>
      <c r="T55" s="219"/>
      <c r="U55" s="219"/>
      <c r="V55" s="219"/>
      <c r="W55" s="219"/>
      <c r="X55" s="6"/>
      <c r="Y55" s="6"/>
      <c r="Z55" s="6"/>
      <c r="AA55" s="6"/>
      <c r="AB55" s="6"/>
      <c r="AC55" s="6"/>
      <c r="AD55" s="6"/>
      <c r="AE55" s="6"/>
      <c r="AF55" s="6"/>
      <c r="AG55" s="6"/>
      <c r="AH55" s="6"/>
      <c r="AI55" s="6"/>
      <c r="AJ55" s="6"/>
      <c r="BD55" s="3"/>
      <c r="BE55" s="61"/>
      <c r="BH55" s="62"/>
      <c r="BQ55" s="39">
        <v>54</v>
      </c>
      <c r="BR55" s="39">
        <f t="shared" si="4"/>
        <v>1113</v>
      </c>
      <c r="BS55" s="39"/>
      <c r="BT55" s="39">
        <v>54</v>
      </c>
      <c r="BU55" s="41">
        <f t="shared" si="5"/>
        <v>834.75</v>
      </c>
      <c r="BW55" s="49" t="str">
        <f>IF(数量117="","",数量117)</f>
        <v/>
      </c>
      <c r="BX55" s="52" t="s">
        <v>178</v>
      </c>
      <c r="BY55" s="5" t="s">
        <v>281</v>
      </c>
      <c r="BZ55" s="5" t="s">
        <v>115</v>
      </c>
      <c r="CA55" s="5" t="s">
        <v>116</v>
      </c>
      <c r="CB55" s="5" t="s">
        <v>121</v>
      </c>
      <c r="CC55" s="54" t="s">
        <v>250</v>
      </c>
      <c r="CD55" s="54" t="s">
        <v>113</v>
      </c>
      <c r="CE55" s="5" t="s">
        <v>260</v>
      </c>
      <c r="CF55" s="5">
        <v>31</v>
      </c>
      <c r="CG55" s="5">
        <v>46</v>
      </c>
    </row>
    <row r="56" spans="2:85" ht="21" customHeight="1" x14ac:dyDescent="0.15">
      <c r="B56" s="219"/>
      <c r="C56" s="219"/>
      <c r="D56" s="219"/>
      <c r="E56" s="219"/>
      <c r="F56" s="219"/>
      <c r="G56" s="219"/>
      <c r="H56" s="219"/>
      <c r="I56" s="219"/>
      <c r="J56" s="219"/>
      <c r="K56" s="219"/>
      <c r="L56" s="219"/>
      <c r="M56" s="219"/>
      <c r="N56" s="219"/>
      <c r="O56" s="219"/>
      <c r="P56" s="219"/>
      <c r="Q56" s="219"/>
      <c r="R56" s="219"/>
      <c r="S56" s="219"/>
      <c r="T56" s="219"/>
      <c r="U56" s="219"/>
      <c r="V56" s="219"/>
      <c r="W56" s="219"/>
      <c r="X56" s="6"/>
      <c r="Y56" s="6"/>
      <c r="Z56" s="6"/>
      <c r="AA56" s="6"/>
      <c r="AB56" s="6"/>
      <c r="AC56" s="6"/>
      <c r="AD56" s="6"/>
      <c r="AE56" s="6"/>
      <c r="AF56" s="6"/>
      <c r="AG56" s="6"/>
      <c r="AH56" s="6"/>
      <c r="AI56" s="6"/>
      <c r="AJ56" s="6"/>
      <c r="AK56" s="6"/>
      <c r="AL56" s="7" t="s">
        <v>0</v>
      </c>
      <c r="AM56" s="8"/>
      <c r="AN56" s="8"/>
      <c r="AO56" s="8"/>
      <c r="AP56" s="8"/>
      <c r="AQ56" s="8"/>
      <c r="AR56" s="9" t="s">
        <v>1</v>
      </c>
      <c r="AS56" s="8"/>
      <c r="AT56" s="8"/>
      <c r="AU56" s="117" t="str">
        <f>IF(数量101="","",数量101)</f>
        <v/>
      </c>
      <c r="AV56" s="118"/>
      <c r="AW56" s="10" t="s">
        <v>27</v>
      </c>
      <c r="AX56" s="117" t="str">
        <f>IF(数量102="","",数量102)</f>
        <v/>
      </c>
      <c r="AY56" s="118"/>
      <c r="AZ56" s="10" t="s">
        <v>22</v>
      </c>
      <c r="BA56" s="117" t="str">
        <f>IF(数量103="","",数量103)</f>
        <v/>
      </c>
      <c r="BB56" s="118"/>
      <c r="BC56" s="11" t="s">
        <v>21</v>
      </c>
      <c r="BD56" s="6"/>
      <c r="BE56" s="61"/>
      <c r="BH56" s="62"/>
      <c r="BQ56" s="39">
        <v>55</v>
      </c>
      <c r="BR56" s="39">
        <f t="shared" si="4"/>
        <v>1134</v>
      </c>
      <c r="BS56" s="39"/>
      <c r="BT56" s="39">
        <v>55</v>
      </c>
      <c r="BU56" s="41">
        <f t="shared" si="5"/>
        <v>850.5</v>
      </c>
      <c r="BW56" s="49" t="str">
        <f>IF(数量118="","",数量118)</f>
        <v/>
      </c>
      <c r="BX56" s="52" t="s">
        <v>179</v>
      </c>
      <c r="BY56" s="5" t="s">
        <v>282</v>
      </c>
      <c r="BZ56" s="5" t="s">
        <v>115</v>
      </c>
      <c r="CA56" s="5" t="s">
        <v>116</v>
      </c>
      <c r="CB56" s="5" t="s">
        <v>121</v>
      </c>
      <c r="CC56" s="54" t="s">
        <v>250</v>
      </c>
      <c r="CD56" s="54" t="s">
        <v>113</v>
      </c>
      <c r="CE56" s="5" t="s">
        <v>260</v>
      </c>
      <c r="CF56" s="5">
        <v>32</v>
      </c>
      <c r="CG56" s="5">
        <v>15</v>
      </c>
    </row>
    <row r="57" spans="2:85" ht="21" customHeight="1" thickBot="1" x14ac:dyDescent="0.2">
      <c r="B57" s="219"/>
      <c r="C57" s="219"/>
      <c r="D57" s="219"/>
      <c r="E57" s="219"/>
      <c r="F57" s="219"/>
      <c r="G57" s="219"/>
      <c r="H57" s="219"/>
      <c r="I57" s="219"/>
      <c r="J57" s="219"/>
      <c r="K57" s="219"/>
      <c r="L57" s="219"/>
      <c r="M57" s="219"/>
      <c r="N57" s="219"/>
      <c r="O57" s="219"/>
      <c r="P57" s="219"/>
      <c r="Q57" s="219"/>
      <c r="R57" s="219"/>
      <c r="S57" s="219"/>
      <c r="T57" s="219"/>
      <c r="U57" s="219"/>
      <c r="V57" s="219"/>
      <c r="W57" s="219"/>
      <c r="X57" s="6"/>
      <c r="Y57" s="6"/>
      <c r="Z57" s="6"/>
      <c r="AA57" s="6"/>
      <c r="AB57" s="6"/>
      <c r="AC57" s="6"/>
      <c r="AD57" s="6"/>
      <c r="AE57" s="6"/>
      <c r="AF57" s="6"/>
      <c r="AG57" s="6"/>
      <c r="AH57" s="6"/>
      <c r="AI57" s="6"/>
      <c r="AJ57" s="6"/>
      <c r="AK57" s="6"/>
      <c r="AL57" s="172" t="str">
        <f>IF(文字101="","",文字101)</f>
        <v/>
      </c>
      <c r="AM57" s="173"/>
      <c r="AN57" s="173"/>
      <c r="AO57" s="173"/>
      <c r="AP57" s="173"/>
      <c r="AQ57" s="174"/>
      <c r="AR57" s="7" t="s">
        <v>2</v>
      </c>
      <c r="AS57" s="9"/>
      <c r="AT57" s="9"/>
      <c r="AU57" s="12"/>
      <c r="AV57" s="175" t="str">
        <f>IF(文字102="","",文字102)</f>
        <v/>
      </c>
      <c r="AW57" s="176"/>
      <c r="AX57" s="176"/>
      <c r="AY57" s="176"/>
      <c r="AZ57" s="176"/>
      <c r="BA57" s="176"/>
      <c r="BB57" s="176"/>
      <c r="BC57" s="177"/>
      <c r="BD57" s="6"/>
      <c r="BE57" s="61"/>
      <c r="BH57" s="62"/>
      <c r="BQ57" s="39">
        <v>56</v>
      </c>
      <c r="BR57" s="39">
        <f t="shared" si="4"/>
        <v>1155</v>
      </c>
      <c r="BS57" s="39"/>
      <c r="BT57" s="39">
        <v>56</v>
      </c>
      <c r="BU57" s="41">
        <f t="shared" si="5"/>
        <v>866.25</v>
      </c>
      <c r="BW57" s="49" t="str">
        <f>IF(数量119="","",数量119)</f>
        <v/>
      </c>
      <c r="BX57" s="52" t="s">
        <v>180</v>
      </c>
      <c r="BY57" s="5" t="s">
        <v>283</v>
      </c>
      <c r="BZ57" s="5" t="s">
        <v>115</v>
      </c>
      <c r="CA57" s="5" t="s">
        <v>116</v>
      </c>
      <c r="CB57" s="5" t="s">
        <v>121</v>
      </c>
      <c r="CC57" s="54" t="s">
        <v>250</v>
      </c>
      <c r="CD57" s="54" t="s">
        <v>113</v>
      </c>
      <c r="CE57" s="5" t="s">
        <v>260</v>
      </c>
      <c r="CF57" s="5">
        <v>32</v>
      </c>
      <c r="CG57" s="5">
        <v>25</v>
      </c>
    </row>
    <row r="58" spans="2:85" ht="21" customHeight="1" x14ac:dyDescent="0.15">
      <c r="B58" s="209" t="s">
        <v>17</v>
      </c>
      <c r="C58" s="210"/>
      <c r="D58" s="210"/>
      <c r="E58" s="210"/>
      <c r="F58" s="210"/>
      <c r="G58" s="210"/>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0"/>
      <c r="AK58" s="210"/>
      <c r="AL58" s="210"/>
      <c r="AM58" s="210"/>
      <c r="AN58" s="210"/>
      <c r="AO58" s="210"/>
      <c r="AP58" s="210"/>
      <c r="AQ58" s="210"/>
      <c r="AR58" s="210"/>
      <c r="AS58" s="210"/>
      <c r="AT58" s="210"/>
      <c r="AU58" s="210"/>
      <c r="AV58" s="210"/>
      <c r="AW58" s="210"/>
      <c r="AX58" s="210"/>
      <c r="AY58" s="210"/>
      <c r="AZ58" s="210"/>
      <c r="BA58" s="210"/>
      <c r="BB58" s="210"/>
      <c r="BC58" s="211"/>
      <c r="BE58" s="61"/>
      <c r="BH58" s="62"/>
      <c r="BQ58" s="39">
        <v>57</v>
      </c>
      <c r="BR58" s="39">
        <f t="shared" si="4"/>
        <v>1176</v>
      </c>
      <c r="BS58" s="39"/>
      <c r="BT58" s="39">
        <v>57</v>
      </c>
      <c r="BU58" s="41">
        <f t="shared" si="5"/>
        <v>882</v>
      </c>
      <c r="BW58" s="49" t="str">
        <f>IF(数量120="","",数量120)</f>
        <v/>
      </c>
      <c r="BX58" s="52" t="s">
        <v>181</v>
      </c>
      <c r="BY58" s="5" t="s">
        <v>284</v>
      </c>
      <c r="BZ58" s="5" t="s">
        <v>115</v>
      </c>
      <c r="CA58" s="5" t="s">
        <v>116</v>
      </c>
      <c r="CB58" s="5" t="s">
        <v>121</v>
      </c>
      <c r="CC58" s="54" t="s">
        <v>250</v>
      </c>
      <c r="CD58" s="54" t="s">
        <v>113</v>
      </c>
      <c r="CE58" s="5" t="s">
        <v>260</v>
      </c>
      <c r="CF58" s="5">
        <v>32</v>
      </c>
      <c r="CG58" s="5">
        <v>35</v>
      </c>
    </row>
    <row r="59" spans="2:85" ht="21" customHeight="1" x14ac:dyDescent="0.15">
      <c r="B59" s="97" t="s">
        <v>411</v>
      </c>
      <c r="C59" s="25"/>
      <c r="D59" s="25"/>
      <c r="E59" s="25"/>
      <c r="F59" s="25"/>
      <c r="G59" s="25"/>
      <c r="H59" s="25"/>
      <c r="I59" s="25"/>
      <c r="J59" s="31"/>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88"/>
      <c r="BE59" s="61"/>
      <c r="BH59" s="62"/>
      <c r="BQ59" s="39">
        <v>63</v>
      </c>
      <c r="BR59" s="39">
        <f t="shared" si="4"/>
        <v>1302</v>
      </c>
      <c r="BS59" s="39"/>
      <c r="BT59" s="39">
        <v>63</v>
      </c>
      <c r="BU59" s="41">
        <f t="shared" si="5"/>
        <v>976.5</v>
      </c>
      <c r="BW59" s="50" t="str">
        <f>IF(文字138="","",文字138)</f>
        <v>※〇〇活動（～県～市）、△△体験会の開催（～県～市）など、活動地域と内容が分かるよう具体的に記入</v>
      </c>
      <c r="BX59" s="52" t="s">
        <v>187</v>
      </c>
      <c r="BY59" s="5" t="s">
        <v>316</v>
      </c>
      <c r="CF59" s="5">
        <v>34</v>
      </c>
      <c r="CG59" s="5">
        <v>8</v>
      </c>
    </row>
    <row r="60" spans="2:85" ht="21" customHeight="1" x14ac:dyDescent="0.15">
      <c r="B60" s="98" t="s">
        <v>54</v>
      </c>
      <c r="C60" s="25"/>
      <c r="D60" s="25"/>
      <c r="E60" s="25"/>
      <c r="F60" s="25"/>
      <c r="G60" s="25"/>
      <c r="H60" s="25"/>
      <c r="I60" s="25"/>
      <c r="J60" s="31"/>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88"/>
      <c r="BE60" s="61"/>
      <c r="BH60" s="62"/>
      <c r="BQ60" s="39">
        <v>64</v>
      </c>
      <c r="BR60" s="39">
        <f t="shared" si="4"/>
        <v>1323</v>
      </c>
      <c r="BS60" s="39"/>
      <c r="BT60" s="39">
        <v>64</v>
      </c>
      <c r="BU60" s="41">
        <f t="shared" si="5"/>
        <v>992.25</v>
      </c>
      <c r="BW60" s="50" t="str">
        <f>IF(文字139="","",文字139)</f>
        <v/>
      </c>
      <c r="BX60" s="52" t="s">
        <v>188</v>
      </c>
      <c r="BY60" s="5" t="s">
        <v>317</v>
      </c>
      <c r="CF60" s="5">
        <v>37</v>
      </c>
      <c r="CG60" s="5">
        <v>13</v>
      </c>
    </row>
    <row r="61" spans="2:85" ht="21" customHeight="1" x14ac:dyDescent="0.15">
      <c r="B61" s="215" t="s">
        <v>237</v>
      </c>
      <c r="C61" s="216"/>
      <c r="D61" s="216"/>
      <c r="E61" s="216"/>
      <c r="F61" s="216"/>
      <c r="G61" s="216"/>
      <c r="H61" s="216"/>
      <c r="I61" s="216"/>
      <c r="J61" s="216"/>
      <c r="K61" s="216"/>
      <c r="L61" s="216"/>
      <c r="M61" s="216"/>
      <c r="N61" s="216"/>
      <c r="O61" s="216"/>
      <c r="P61" s="216"/>
      <c r="Q61" s="216"/>
      <c r="R61" s="216"/>
      <c r="S61" s="216"/>
      <c r="T61" s="216"/>
      <c r="U61" s="216"/>
      <c r="V61" s="216"/>
      <c r="W61" s="216"/>
      <c r="X61" s="216"/>
      <c r="Y61" s="216"/>
      <c r="Z61" s="216"/>
      <c r="AA61" s="216"/>
      <c r="AB61" s="216"/>
      <c r="AC61" s="216"/>
      <c r="AD61" s="216"/>
      <c r="AE61" s="216"/>
      <c r="AF61" s="216"/>
      <c r="AG61" s="216"/>
      <c r="AH61" s="216"/>
      <c r="AI61" s="216"/>
      <c r="AJ61" s="216"/>
      <c r="AK61" s="216"/>
      <c r="AL61" s="216"/>
      <c r="AM61" s="216"/>
      <c r="AN61" s="216"/>
      <c r="AO61" s="216"/>
      <c r="AP61" s="216"/>
      <c r="AQ61" s="216"/>
      <c r="AR61" s="216"/>
      <c r="AS61" s="216"/>
      <c r="AT61" s="216"/>
      <c r="AU61" s="216"/>
      <c r="AV61" s="216"/>
      <c r="AW61" s="216"/>
      <c r="AX61" s="216"/>
      <c r="AY61" s="216"/>
      <c r="AZ61" s="216"/>
      <c r="BA61" s="216"/>
      <c r="BB61" s="216"/>
      <c r="BC61" s="217"/>
      <c r="BE61" s="61"/>
      <c r="BH61" s="62"/>
      <c r="BQ61" s="39">
        <v>65</v>
      </c>
      <c r="BR61" s="39">
        <f t="shared" si="4"/>
        <v>1344</v>
      </c>
      <c r="BS61" s="39"/>
      <c r="BT61" s="39">
        <v>65</v>
      </c>
      <c r="BU61" s="41">
        <f t="shared" si="5"/>
        <v>1008</v>
      </c>
      <c r="BW61" s="49" t="str">
        <f>IF(数量126="","",数量126)</f>
        <v/>
      </c>
      <c r="BX61" s="52" t="s">
        <v>189</v>
      </c>
      <c r="BY61" s="5" t="s">
        <v>318</v>
      </c>
      <c r="BZ61" s="5" t="s">
        <v>115</v>
      </c>
      <c r="CA61" s="5" t="s">
        <v>116</v>
      </c>
      <c r="CB61" s="5" t="s">
        <v>121</v>
      </c>
      <c r="CC61" s="54" t="s">
        <v>250</v>
      </c>
      <c r="CD61" s="54" t="s">
        <v>113</v>
      </c>
      <c r="CE61" s="5" t="s">
        <v>260</v>
      </c>
      <c r="CF61" s="5">
        <v>37</v>
      </c>
      <c r="CG61" s="5">
        <v>46</v>
      </c>
    </row>
    <row r="62" spans="2:85" ht="21" customHeight="1" x14ac:dyDescent="0.15">
      <c r="B62" s="215"/>
      <c r="C62" s="216"/>
      <c r="D62" s="216"/>
      <c r="E62" s="216"/>
      <c r="F62" s="216"/>
      <c r="G62" s="216"/>
      <c r="H62" s="216"/>
      <c r="I62" s="216"/>
      <c r="J62" s="216"/>
      <c r="K62" s="216"/>
      <c r="L62" s="216"/>
      <c r="M62" s="216"/>
      <c r="N62" s="216"/>
      <c r="O62" s="216"/>
      <c r="P62" s="216"/>
      <c r="Q62" s="216"/>
      <c r="R62" s="216"/>
      <c r="S62" s="216"/>
      <c r="T62" s="216"/>
      <c r="U62" s="216"/>
      <c r="V62" s="216"/>
      <c r="W62" s="216"/>
      <c r="X62" s="216"/>
      <c r="Y62" s="216"/>
      <c r="Z62" s="216"/>
      <c r="AA62" s="216"/>
      <c r="AB62" s="216"/>
      <c r="AC62" s="216"/>
      <c r="AD62" s="216"/>
      <c r="AE62" s="216"/>
      <c r="AF62" s="216"/>
      <c r="AG62" s="216"/>
      <c r="AH62" s="216"/>
      <c r="AI62" s="216"/>
      <c r="AJ62" s="216"/>
      <c r="AK62" s="216"/>
      <c r="AL62" s="216"/>
      <c r="AM62" s="216"/>
      <c r="AN62" s="216"/>
      <c r="AO62" s="216"/>
      <c r="AP62" s="216"/>
      <c r="AQ62" s="216"/>
      <c r="AR62" s="216"/>
      <c r="AS62" s="216"/>
      <c r="AT62" s="216"/>
      <c r="AU62" s="216"/>
      <c r="AV62" s="216"/>
      <c r="AW62" s="216"/>
      <c r="AX62" s="216"/>
      <c r="AY62" s="216"/>
      <c r="AZ62" s="216"/>
      <c r="BA62" s="216"/>
      <c r="BB62" s="216"/>
      <c r="BC62" s="217"/>
      <c r="BE62" s="61"/>
      <c r="BH62" s="62"/>
      <c r="BQ62" s="39">
        <v>66</v>
      </c>
      <c r="BR62" s="39">
        <f t="shared" si="4"/>
        <v>1365</v>
      </c>
      <c r="BS62" s="39"/>
      <c r="BT62" s="39">
        <v>66</v>
      </c>
      <c r="BU62" s="41">
        <f t="shared" si="5"/>
        <v>1023.75</v>
      </c>
      <c r="BW62" s="50" t="str">
        <f>IF(文字140="","",文字140)</f>
        <v/>
      </c>
      <c r="BX62" s="52" t="s">
        <v>190</v>
      </c>
      <c r="BY62" s="5" t="s">
        <v>319</v>
      </c>
      <c r="CF62" s="5">
        <v>39</v>
      </c>
      <c r="CG62" s="5">
        <v>8</v>
      </c>
    </row>
    <row r="63" spans="2:85" ht="21" customHeight="1" x14ac:dyDescent="0.15">
      <c r="B63" s="215"/>
      <c r="C63" s="216"/>
      <c r="D63" s="216"/>
      <c r="E63" s="216"/>
      <c r="F63" s="216"/>
      <c r="G63" s="216"/>
      <c r="H63" s="216"/>
      <c r="I63" s="216"/>
      <c r="J63" s="216"/>
      <c r="K63" s="216"/>
      <c r="L63" s="216"/>
      <c r="M63" s="216"/>
      <c r="N63" s="216"/>
      <c r="O63" s="216"/>
      <c r="P63" s="216"/>
      <c r="Q63" s="216"/>
      <c r="R63" s="216"/>
      <c r="S63" s="216"/>
      <c r="T63" s="216"/>
      <c r="U63" s="216"/>
      <c r="V63" s="216"/>
      <c r="W63" s="216"/>
      <c r="X63" s="216"/>
      <c r="Y63" s="216"/>
      <c r="Z63" s="216"/>
      <c r="AA63" s="216"/>
      <c r="AB63" s="216"/>
      <c r="AC63" s="216"/>
      <c r="AD63" s="216"/>
      <c r="AE63" s="216"/>
      <c r="AF63" s="216"/>
      <c r="AG63" s="216"/>
      <c r="AH63" s="216"/>
      <c r="AI63" s="216"/>
      <c r="AJ63" s="216"/>
      <c r="AK63" s="216"/>
      <c r="AL63" s="216"/>
      <c r="AM63" s="216"/>
      <c r="AN63" s="216"/>
      <c r="AO63" s="216"/>
      <c r="AP63" s="216"/>
      <c r="AQ63" s="216"/>
      <c r="AR63" s="216"/>
      <c r="AS63" s="216"/>
      <c r="AT63" s="216"/>
      <c r="AU63" s="216"/>
      <c r="AV63" s="216"/>
      <c r="AW63" s="216"/>
      <c r="AX63" s="216"/>
      <c r="AY63" s="216"/>
      <c r="AZ63" s="216"/>
      <c r="BA63" s="216"/>
      <c r="BB63" s="216"/>
      <c r="BC63" s="217"/>
      <c r="BE63" s="61"/>
      <c r="BH63" s="62"/>
      <c r="BQ63" s="39">
        <v>67</v>
      </c>
      <c r="BR63" s="39">
        <f t="shared" ref="BR63:BR101" si="15">21*(BQ63-1)</f>
        <v>1386</v>
      </c>
      <c r="BS63" s="39"/>
      <c r="BT63" s="39">
        <v>67</v>
      </c>
      <c r="BU63" s="41">
        <f t="shared" ref="BU63:BU93" si="16">15.75*(BT63-1)</f>
        <v>1039.5</v>
      </c>
      <c r="BW63" s="50" t="str">
        <f>IF(文字141="","",文字141)</f>
        <v>※表彰・受賞歴は、名称、時期、主催者等を記入</v>
      </c>
      <c r="BX63" s="52" t="s">
        <v>191</v>
      </c>
      <c r="BY63" s="5" t="s">
        <v>240</v>
      </c>
      <c r="CF63" s="5">
        <v>41</v>
      </c>
      <c r="CG63" s="5">
        <v>11</v>
      </c>
    </row>
    <row r="64" spans="2:85" ht="21" customHeight="1" x14ac:dyDescent="0.15">
      <c r="B64" s="97" t="s">
        <v>412</v>
      </c>
      <c r="C64" s="25"/>
      <c r="D64" s="25"/>
      <c r="E64" s="25"/>
      <c r="F64" s="25"/>
      <c r="G64" s="25"/>
      <c r="H64" s="25"/>
      <c r="I64" s="25"/>
      <c r="J64" s="31"/>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88"/>
      <c r="BE64" s="61"/>
      <c r="BH64" s="62"/>
      <c r="BQ64" s="39">
        <v>68</v>
      </c>
      <c r="BR64" s="39">
        <f t="shared" si="15"/>
        <v>1407</v>
      </c>
      <c r="BS64" s="39"/>
      <c r="BT64" s="39">
        <v>68</v>
      </c>
      <c r="BU64" s="41">
        <f t="shared" si="16"/>
        <v>1055.25</v>
      </c>
      <c r="BW64" s="50" t="str">
        <f>IF(文字142="","",文字142)</f>
        <v>※掲載媒体（新聞、テレビ、雑誌等）の名称、時期を記入</v>
      </c>
      <c r="BX64" s="52" t="s">
        <v>192</v>
      </c>
      <c r="BY64" s="5" t="s">
        <v>241</v>
      </c>
      <c r="CF64" s="5">
        <v>43</v>
      </c>
      <c r="CG64" s="5">
        <v>11</v>
      </c>
    </row>
    <row r="65" spans="2:85" ht="21" customHeight="1" x14ac:dyDescent="0.15">
      <c r="B65" s="212" t="s">
        <v>237</v>
      </c>
      <c r="C65" s="213"/>
      <c r="D65" s="213"/>
      <c r="E65" s="213"/>
      <c r="F65" s="213"/>
      <c r="G65" s="213"/>
      <c r="H65" s="213"/>
      <c r="I65" s="213"/>
      <c r="J65" s="213"/>
      <c r="K65" s="213"/>
      <c r="L65" s="213"/>
      <c r="M65" s="213"/>
      <c r="N65" s="213"/>
      <c r="O65" s="213"/>
      <c r="P65" s="213"/>
      <c r="Q65" s="213"/>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4"/>
      <c r="BD65" s="6"/>
      <c r="BE65" s="61"/>
      <c r="BH65" s="62"/>
      <c r="BP65" s="6"/>
      <c r="BQ65" s="39">
        <v>69</v>
      </c>
      <c r="BR65" s="39">
        <f t="shared" si="15"/>
        <v>1428</v>
      </c>
      <c r="BS65" s="40"/>
      <c r="BT65" s="39">
        <v>69</v>
      </c>
      <c r="BU65" s="41">
        <f t="shared" si="16"/>
        <v>1071</v>
      </c>
      <c r="BV65" s="6"/>
      <c r="BW65" s="51" t="str">
        <f>IF(文字143="","",文字143)</f>
        <v>※資料（冊子）作成、ホームページやＳＮＳなどでの情報発信について、具体的（作成年度、掲載内容、発信内容、年間の発信回数、URL、SNSアカウント名など）に記入</v>
      </c>
      <c r="BX65" s="52" t="s">
        <v>193</v>
      </c>
      <c r="BY65" s="5" t="s">
        <v>320</v>
      </c>
      <c r="CF65" s="5">
        <v>45</v>
      </c>
      <c r="CG65" s="5">
        <v>8</v>
      </c>
    </row>
    <row r="66" spans="2:85" ht="21" customHeight="1" x14ac:dyDescent="0.15">
      <c r="B66" s="212"/>
      <c r="C66" s="213"/>
      <c r="D66" s="213"/>
      <c r="E66" s="213"/>
      <c r="F66" s="213"/>
      <c r="G66" s="213"/>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4"/>
      <c r="BD66" s="6"/>
      <c r="BE66" s="61"/>
      <c r="BH66" s="62"/>
      <c r="BP66" s="6"/>
      <c r="BQ66" s="39">
        <v>70</v>
      </c>
      <c r="BR66" s="39">
        <f t="shared" si="15"/>
        <v>1449</v>
      </c>
      <c r="BS66" s="40"/>
      <c r="BT66" s="39">
        <v>70</v>
      </c>
      <c r="BU66" s="41">
        <f t="shared" si="16"/>
        <v>1086.75</v>
      </c>
      <c r="BV66" s="6"/>
      <c r="BW66" s="51" t="e">
        <f>IF(文字144="","",文字144)</f>
        <v>#REF!</v>
      </c>
      <c r="BX66" s="52" t="s">
        <v>194</v>
      </c>
      <c r="BY66" s="5" t="s">
        <v>321</v>
      </c>
      <c r="CF66" s="5">
        <v>47</v>
      </c>
      <c r="CG66" s="5">
        <v>8</v>
      </c>
    </row>
    <row r="67" spans="2:85" ht="21" customHeight="1" x14ac:dyDescent="0.15">
      <c r="B67" s="212"/>
      <c r="C67" s="213"/>
      <c r="D67" s="213"/>
      <c r="E67" s="213"/>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4"/>
      <c r="BE67" s="61"/>
      <c r="BH67" s="62"/>
      <c r="BQ67" s="39">
        <v>71</v>
      </c>
      <c r="BR67" s="39">
        <f t="shared" si="15"/>
        <v>1470</v>
      </c>
      <c r="BS67" s="39"/>
      <c r="BT67" s="39">
        <v>71</v>
      </c>
      <c r="BU67" s="41">
        <f t="shared" si="16"/>
        <v>1102.5</v>
      </c>
      <c r="BW67" s="50" t="str">
        <f>IF(文字145="","",文字145)</f>
        <v>※アンケート以外に実施している効果測定があれば記入</v>
      </c>
      <c r="BX67" s="52" t="s">
        <v>195</v>
      </c>
      <c r="BY67" s="5" t="s">
        <v>242</v>
      </c>
      <c r="CF67" s="5">
        <v>49</v>
      </c>
      <c r="CG67" s="5">
        <v>16</v>
      </c>
    </row>
    <row r="68" spans="2:85" ht="21" customHeight="1" x14ac:dyDescent="0.15">
      <c r="B68" s="97" t="s">
        <v>413</v>
      </c>
      <c r="C68" s="25"/>
      <c r="D68" s="25"/>
      <c r="E68" s="25"/>
      <c r="F68" s="25"/>
      <c r="G68" s="25"/>
      <c r="H68" s="25"/>
      <c r="I68" s="25"/>
      <c r="J68" s="31"/>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88"/>
      <c r="BE68" s="61"/>
      <c r="BH68" s="62"/>
      <c r="BQ68" s="39">
        <v>58</v>
      </c>
      <c r="BR68" s="39">
        <f>21*(BQ68-1)</f>
        <v>1197</v>
      </c>
      <c r="BS68" s="39"/>
      <c r="BT68" s="39">
        <v>58</v>
      </c>
      <c r="BU68" s="41">
        <f>15.75*(BT68-1)</f>
        <v>897.75</v>
      </c>
      <c r="BW68" s="49" t="str">
        <f>IF(数量121="","",数量121)</f>
        <v/>
      </c>
      <c r="BX68" s="52" t="s">
        <v>182</v>
      </c>
      <c r="BY68" s="5" t="s">
        <v>285</v>
      </c>
      <c r="BZ68" s="5" t="s">
        <v>115</v>
      </c>
      <c r="CA68" s="5" t="s">
        <v>116</v>
      </c>
      <c r="CB68" s="5" t="s">
        <v>121</v>
      </c>
      <c r="CC68" s="54" t="s">
        <v>250</v>
      </c>
      <c r="CD68" s="54" t="s">
        <v>113</v>
      </c>
      <c r="CE68" s="5" t="s">
        <v>260</v>
      </c>
      <c r="CF68" s="5">
        <v>32</v>
      </c>
      <c r="CG68" s="5">
        <v>43</v>
      </c>
    </row>
    <row r="69" spans="2:85" ht="21" customHeight="1" x14ac:dyDescent="0.15">
      <c r="B69" s="98" t="s">
        <v>99</v>
      </c>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99"/>
      <c r="BE69" s="61"/>
      <c r="BH69" s="62"/>
      <c r="BQ69" s="39">
        <v>59</v>
      </c>
      <c r="BR69" s="39">
        <f>21*(BQ69-1)</f>
        <v>1218</v>
      </c>
      <c r="BS69" s="39"/>
      <c r="BT69" s="39">
        <v>59</v>
      </c>
      <c r="BU69" s="41">
        <f>15.75*(BT69-1)</f>
        <v>913.5</v>
      </c>
      <c r="BW69" s="49" t="str">
        <f>IF(数量122="","",数量122)</f>
        <v/>
      </c>
      <c r="BX69" s="52" t="s">
        <v>183</v>
      </c>
      <c r="BY69" s="5" t="s">
        <v>286</v>
      </c>
      <c r="BZ69" s="5" t="s">
        <v>115</v>
      </c>
      <c r="CA69" s="5" t="s">
        <v>116</v>
      </c>
      <c r="CB69" s="5" t="s">
        <v>121</v>
      </c>
      <c r="CC69" s="54" t="s">
        <v>250</v>
      </c>
      <c r="CD69" s="54" t="s">
        <v>113</v>
      </c>
      <c r="CE69" s="5" t="s">
        <v>260</v>
      </c>
      <c r="CF69" s="5">
        <v>33</v>
      </c>
      <c r="CG69" s="5">
        <v>19</v>
      </c>
    </row>
    <row r="70" spans="2:85" ht="21" customHeight="1" x14ac:dyDescent="0.15">
      <c r="B70" s="212" t="s">
        <v>237</v>
      </c>
      <c r="C70" s="213"/>
      <c r="D70" s="213"/>
      <c r="E70" s="213"/>
      <c r="F70" s="213"/>
      <c r="G70" s="213"/>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4"/>
      <c r="BE70" s="61"/>
      <c r="BH70" s="62"/>
      <c r="BQ70" s="39">
        <v>60</v>
      </c>
      <c r="BR70" s="39">
        <f>21*(BQ70-1)</f>
        <v>1239</v>
      </c>
      <c r="BS70" s="39"/>
      <c r="BT70" s="39">
        <v>60</v>
      </c>
      <c r="BU70" s="41">
        <f>15.75*(BT70-1)</f>
        <v>929.25</v>
      </c>
      <c r="BW70" s="49" t="str">
        <f>IF(数量123="","",数量123)</f>
        <v/>
      </c>
      <c r="BX70" s="52" t="s">
        <v>184</v>
      </c>
      <c r="BY70" s="5" t="s">
        <v>287</v>
      </c>
      <c r="BZ70" s="5" t="s">
        <v>115</v>
      </c>
      <c r="CA70" s="5" t="s">
        <v>116</v>
      </c>
      <c r="CB70" s="5" t="s">
        <v>121</v>
      </c>
      <c r="CC70" s="54" t="s">
        <v>250</v>
      </c>
      <c r="CD70" s="54" t="s">
        <v>113</v>
      </c>
      <c r="CE70" s="5" t="s">
        <v>260</v>
      </c>
      <c r="CF70" s="5">
        <v>33</v>
      </c>
      <c r="CG70" s="5">
        <v>37</v>
      </c>
    </row>
    <row r="71" spans="2:85" ht="21" customHeight="1" x14ac:dyDescent="0.15">
      <c r="B71" s="212"/>
      <c r="C71" s="213"/>
      <c r="D71" s="213"/>
      <c r="E71" s="213"/>
      <c r="F71" s="213"/>
      <c r="G71" s="213"/>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4"/>
      <c r="BE71" s="61"/>
      <c r="BH71" s="62"/>
      <c r="BQ71" s="39">
        <v>61</v>
      </c>
      <c r="BR71" s="39">
        <f>21*(BQ71-1)</f>
        <v>1260</v>
      </c>
      <c r="BS71" s="39"/>
      <c r="BT71" s="39">
        <v>61</v>
      </c>
      <c r="BU71" s="41">
        <f>15.75*(BT71-1)</f>
        <v>945</v>
      </c>
      <c r="BW71" s="49" t="str">
        <f>IF(数量124="","",数量124)</f>
        <v/>
      </c>
      <c r="BX71" s="52" t="s">
        <v>185</v>
      </c>
      <c r="BY71" s="5" t="s">
        <v>288</v>
      </c>
      <c r="BZ71" s="5" t="s">
        <v>115</v>
      </c>
      <c r="CA71" s="5" t="s">
        <v>116</v>
      </c>
      <c r="CB71" s="5" t="s">
        <v>121</v>
      </c>
      <c r="CC71" s="54" t="s">
        <v>250</v>
      </c>
      <c r="CD71" s="54" t="s">
        <v>113</v>
      </c>
      <c r="CE71" s="5" t="s">
        <v>260</v>
      </c>
      <c r="CF71" s="5">
        <v>33</v>
      </c>
      <c r="CG71" s="5">
        <v>44</v>
      </c>
    </row>
    <row r="72" spans="2:85" ht="21" customHeight="1" x14ac:dyDescent="0.15">
      <c r="B72" s="212"/>
      <c r="C72" s="213"/>
      <c r="D72" s="213"/>
      <c r="E72" s="213"/>
      <c r="F72" s="213"/>
      <c r="G72" s="213"/>
      <c r="H72" s="213"/>
      <c r="I72" s="213"/>
      <c r="J72" s="213"/>
      <c r="K72" s="213"/>
      <c r="L72" s="213"/>
      <c r="M72" s="213"/>
      <c r="N72" s="213"/>
      <c r="O72" s="213"/>
      <c r="P72" s="213"/>
      <c r="Q72" s="213"/>
      <c r="R72" s="213"/>
      <c r="S72" s="213"/>
      <c r="T72" s="213"/>
      <c r="U72" s="213"/>
      <c r="V72" s="213"/>
      <c r="W72" s="213"/>
      <c r="X72" s="213"/>
      <c r="Y72" s="213"/>
      <c r="Z72" s="213"/>
      <c r="AA72" s="213"/>
      <c r="AB72" s="213"/>
      <c r="AC72" s="213"/>
      <c r="AD72" s="213"/>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4"/>
      <c r="BE72" s="61"/>
      <c r="BH72" s="62"/>
      <c r="BQ72" s="39">
        <v>62</v>
      </c>
      <c r="BR72" s="39">
        <f>21*(BQ72-1)</f>
        <v>1281</v>
      </c>
      <c r="BS72" s="39"/>
      <c r="BT72" s="39">
        <v>62</v>
      </c>
      <c r="BU72" s="41">
        <f>15.75*(BT72-1)</f>
        <v>960.75</v>
      </c>
      <c r="BW72" s="49" t="str">
        <f>IF(数量125="","",数量125)</f>
        <v/>
      </c>
      <c r="BX72" s="52" t="s">
        <v>186</v>
      </c>
      <c r="BY72" s="5" t="s">
        <v>289</v>
      </c>
      <c r="BZ72" s="5" t="s">
        <v>115</v>
      </c>
      <c r="CA72" s="5" t="s">
        <v>116</v>
      </c>
      <c r="CB72" s="5" t="s">
        <v>121</v>
      </c>
      <c r="CC72" s="54" t="s">
        <v>250</v>
      </c>
      <c r="CD72" s="54" t="s">
        <v>113</v>
      </c>
      <c r="CE72" s="5" t="s">
        <v>260</v>
      </c>
      <c r="CF72" s="5">
        <v>33</v>
      </c>
      <c r="CG72" s="5">
        <v>51</v>
      </c>
    </row>
    <row r="73" spans="2:85" ht="21" customHeight="1" x14ac:dyDescent="0.15">
      <c r="B73" s="183" t="s">
        <v>55</v>
      </c>
      <c r="C73" s="184"/>
      <c r="D73" s="184"/>
      <c r="E73" s="184"/>
      <c r="F73" s="184"/>
      <c r="G73" s="184"/>
      <c r="H73" s="184"/>
      <c r="I73" s="184"/>
      <c r="J73" s="184"/>
      <c r="K73" s="184"/>
      <c r="L73" s="184"/>
      <c r="M73" s="184"/>
      <c r="N73" s="184"/>
      <c r="O73" s="184"/>
      <c r="P73" s="184"/>
      <c r="Q73" s="184"/>
      <c r="R73" s="184"/>
      <c r="S73" s="184"/>
      <c r="T73" s="184"/>
      <c r="U73" s="184"/>
      <c r="V73" s="184"/>
      <c r="W73" s="184"/>
      <c r="X73" s="184"/>
      <c r="Y73" s="184"/>
      <c r="Z73" s="184"/>
      <c r="AA73" s="184"/>
      <c r="AB73" s="184"/>
      <c r="AC73" s="184"/>
      <c r="AD73" s="184"/>
      <c r="AE73" s="184"/>
      <c r="AF73" s="184"/>
      <c r="AG73" s="184"/>
      <c r="AH73" s="184"/>
      <c r="AI73" s="184"/>
      <c r="AJ73" s="184"/>
      <c r="AK73" s="184"/>
      <c r="AL73" s="184"/>
      <c r="AM73" s="184"/>
      <c r="AN73" s="184"/>
      <c r="AO73" s="184"/>
      <c r="AP73" s="184"/>
      <c r="AQ73" s="184"/>
      <c r="AR73" s="184"/>
      <c r="AS73" s="184"/>
      <c r="AT73" s="184"/>
      <c r="AU73" s="184"/>
      <c r="AV73" s="184"/>
      <c r="AW73" s="184"/>
      <c r="AX73" s="184"/>
      <c r="AY73" s="184"/>
      <c r="AZ73" s="184"/>
      <c r="BA73" s="184"/>
      <c r="BB73" s="184"/>
      <c r="BC73" s="185"/>
      <c r="BE73" s="61"/>
      <c r="BH73" s="62"/>
      <c r="BQ73" s="39">
        <v>72</v>
      </c>
      <c r="BR73" s="39">
        <f t="shared" si="15"/>
        <v>1491</v>
      </c>
      <c r="BS73" s="39"/>
      <c r="BT73" s="39">
        <v>72</v>
      </c>
      <c r="BU73" s="41">
        <f t="shared" si="16"/>
        <v>1118.25</v>
      </c>
      <c r="BW73" s="50" t="str">
        <f>IF(文字146="","",文字146)</f>
        <v>※300字以内で記入</v>
      </c>
      <c r="BX73" s="52" t="s">
        <v>196</v>
      </c>
      <c r="BY73" s="5" t="s">
        <v>322</v>
      </c>
      <c r="BZ73" s="5" t="s">
        <v>114</v>
      </c>
      <c r="CA73" s="5" t="s">
        <v>117</v>
      </c>
      <c r="CB73" s="5" t="s">
        <v>259</v>
      </c>
      <c r="CC73" s="54" t="s">
        <v>262</v>
      </c>
      <c r="CD73" s="54" t="s">
        <v>113</v>
      </c>
      <c r="CE73" s="5" t="s">
        <v>263</v>
      </c>
      <c r="CF73" s="5">
        <v>61</v>
      </c>
      <c r="CG73" s="5">
        <v>2</v>
      </c>
    </row>
    <row r="74" spans="2:85" ht="21" customHeight="1" x14ac:dyDescent="0.15">
      <c r="B74" s="97" t="s">
        <v>235</v>
      </c>
      <c r="C74" s="25"/>
      <c r="D74" s="25"/>
      <c r="E74" s="25"/>
      <c r="F74" s="25"/>
      <c r="G74" s="25"/>
      <c r="H74" s="25"/>
      <c r="I74" s="25"/>
      <c r="J74" s="31"/>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88"/>
      <c r="BE74" s="61"/>
      <c r="BH74" s="62"/>
      <c r="BQ74" s="39">
        <v>73</v>
      </c>
      <c r="BR74" s="39">
        <f t="shared" si="15"/>
        <v>1512</v>
      </c>
      <c r="BS74" s="39"/>
      <c r="BT74" s="39">
        <v>73</v>
      </c>
      <c r="BU74" s="41">
        <f t="shared" si="16"/>
        <v>1134</v>
      </c>
      <c r="BW74" s="50" t="str">
        <f>IF(文字147="","",文字147)</f>
        <v>※300字以内で記入</v>
      </c>
      <c r="BX74" s="52" t="s">
        <v>197</v>
      </c>
      <c r="BY74" s="5" t="s">
        <v>323</v>
      </c>
      <c r="BZ74" s="5" t="s">
        <v>114</v>
      </c>
      <c r="CA74" s="5" t="s">
        <v>117</v>
      </c>
      <c r="CB74" s="5" t="s">
        <v>259</v>
      </c>
      <c r="CC74" s="54" t="s">
        <v>262</v>
      </c>
      <c r="CD74" s="54" t="s">
        <v>113</v>
      </c>
      <c r="CE74" s="5" t="s">
        <v>263</v>
      </c>
      <c r="CF74" s="5">
        <v>66</v>
      </c>
      <c r="CG74" s="5">
        <v>2</v>
      </c>
    </row>
    <row r="75" spans="2:85" ht="21" customHeight="1" x14ac:dyDescent="0.15">
      <c r="B75" s="212" t="s">
        <v>237</v>
      </c>
      <c r="C75" s="213"/>
      <c r="D75" s="213"/>
      <c r="E75" s="213"/>
      <c r="F75" s="213"/>
      <c r="G75" s="213"/>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4"/>
      <c r="BE75" s="61"/>
      <c r="BH75" s="62"/>
      <c r="BQ75" s="39">
        <v>75</v>
      </c>
      <c r="BR75" s="39">
        <f t="shared" si="15"/>
        <v>1554</v>
      </c>
      <c r="BS75" s="39"/>
      <c r="BT75" s="39">
        <v>75</v>
      </c>
      <c r="BU75" s="41">
        <f t="shared" si="16"/>
        <v>1165.5</v>
      </c>
      <c r="BW75" s="50" t="str">
        <f>IF(文字149="","",文字149)</f>
        <v>※300字以内で記入</v>
      </c>
      <c r="BX75" s="52" t="s">
        <v>198</v>
      </c>
      <c r="BY75" s="5" t="s">
        <v>324</v>
      </c>
      <c r="BZ75" s="5" t="s">
        <v>114</v>
      </c>
      <c r="CA75" s="5" t="s">
        <v>117</v>
      </c>
      <c r="CB75" s="5" t="s">
        <v>259</v>
      </c>
      <c r="CC75" s="54" t="s">
        <v>262</v>
      </c>
      <c r="CD75" s="54" t="s">
        <v>113</v>
      </c>
      <c r="CE75" s="5" t="s">
        <v>263</v>
      </c>
      <c r="CF75" s="5">
        <v>76</v>
      </c>
      <c r="CG75" s="5">
        <v>2</v>
      </c>
    </row>
    <row r="76" spans="2:85" ht="21" customHeight="1" x14ac:dyDescent="0.15">
      <c r="B76" s="212"/>
      <c r="C76" s="213"/>
      <c r="D76" s="213"/>
      <c r="E76" s="213"/>
      <c r="F76" s="213"/>
      <c r="G76" s="213"/>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4"/>
      <c r="BE76" s="61"/>
      <c r="BH76" s="62"/>
      <c r="BQ76" s="39">
        <v>76</v>
      </c>
      <c r="BR76" s="39">
        <f t="shared" si="15"/>
        <v>1575</v>
      </c>
      <c r="BS76" s="39"/>
      <c r="BT76" s="39">
        <v>76</v>
      </c>
      <c r="BU76" s="41">
        <f t="shared" si="16"/>
        <v>1181.25</v>
      </c>
      <c r="BW76" s="50" t="str">
        <f>IF(文字150="","",文字150)</f>
        <v>※300字以内で記入</v>
      </c>
      <c r="BX76" s="52" t="s">
        <v>199</v>
      </c>
      <c r="BY76" s="5" t="s">
        <v>325</v>
      </c>
      <c r="BZ76" s="5" t="s">
        <v>114</v>
      </c>
      <c r="CA76" s="5" t="s">
        <v>117</v>
      </c>
      <c r="CB76" s="5" t="s">
        <v>259</v>
      </c>
      <c r="CC76" s="54" t="s">
        <v>339</v>
      </c>
      <c r="CD76" s="54" t="s">
        <v>113</v>
      </c>
      <c r="CE76" s="5" t="s">
        <v>263</v>
      </c>
      <c r="CF76" s="5">
        <v>80</v>
      </c>
      <c r="CG76" s="5">
        <v>2</v>
      </c>
    </row>
    <row r="77" spans="2:85" ht="21" customHeight="1" x14ac:dyDescent="0.15">
      <c r="B77" s="212"/>
      <c r="C77" s="213"/>
      <c r="D77" s="213"/>
      <c r="E77" s="213"/>
      <c r="F77" s="213"/>
      <c r="G77" s="213"/>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4"/>
      <c r="BE77" s="61"/>
      <c r="BH77" s="62"/>
      <c r="BQ77" s="39">
        <v>77</v>
      </c>
      <c r="BR77" s="39">
        <f t="shared" si="15"/>
        <v>1596</v>
      </c>
      <c r="BS77" s="39"/>
      <c r="BT77" s="39">
        <v>77</v>
      </c>
      <c r="BU77" s="41">
        <f t="shared" si="16"/>
        <v>1197</v>
      </c>
      <c r="BW77" s="50" t="str">
        <f>IF(文字151="","",文字151)</f>
        <v>※300字以内で記入</v>
      </c>
      <c r="BX77" s="52" t="s">
        <v>200</v>
      </c>
      <c r="BY77" s="5" t="s">
        <v>326</v>
      </c>
      <c r="BZ77" s="5" t="s">
        <v>114</v>
      </c>
      <c r="CA77" s="5" t="s">
        <v>117</v>
      </c>
      <c r="CB77" s="5" t="s">
        <v>259</v>
      </c>
      <c r="CC77" s="54" t="s">
        <v>262</v>
      </c>
      <c r="CD77" s="54" t="s">
        <v>113</v>
      </c>
      <c r="CE77" s="5" t="s">
        <v>263</v>
      </c>
      <c r="CF77" s="5">
        <v>84</v>
      </c>
      <c r="CG77" s="5">
        <v>2</v>
      </c>
    </row>
    <row r="78" spans="2:85" ht="21" customHeight="1" x14ac:dyDescent="0.15">
      <c r="B78" s="97" t="s">
        <v>389</v>
      </c>
      <c r="C78" s="25"/>
      <c r="D78" s="25"/>
      <c r="E78" s="25"/>
      <c r="F78" s="25"/>
      <c r="G78" s="25"/>
      <c r="H78" s="25"/>
      <c r="I78" s="25"/>
      <c r="J78" s="31"/>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88"/>
      <c r="BE78" s="61"/>
      <c r="BH78" s="62"/>
      <c r="BQ78" s="39">
        <v>78</v>
      </c>
      <c r="BR78" s="39">
        <f t="shared" si="15"/>
        <v>1617</v>
      </c>
      <c r="BS78" s="39"/>
      <c r="BT78" s="39">
        <v>78</v>
      </c>
      <c r="BU78" s="41">
        <f t="shared" si="16"/>
        <v>1212.75</v>
      </c>
      <c r="BW78" s="49" t="e">
        <f>IF(数量127="","",数量127)</f>
        <v>#REF!</v>
      </c>
      <c r="BX78" s="52" t="s">
        <v>201</v>
      </c>
      <c r="BY78" s="5" t="s">
        <v>327</v>
      </c>
      <c r="BZ78" s="5" t="s">
        <v>115</v>
      </c>
      <c r="CA78" s="5" t="s">
        <v>258</v>
      </c>
      <c r="CB78" s="5" t="s">
        <v>265</v>
      </c>
      <c r="CC78" s="54" t="s">
        <v>256</v>
      </c>
      <c r="CD78" s="54" t="s">
        <v>113</v>
      </c>
      <c r="CE78" s="5" t="s">
        <v>260</v>
      </c>
      <c r="CF78" s="5">
        <v>88</v>
      </c>
      <c r="CG78" s="5">
        <v>26</v>
      </c>
    </row>
    <row r="79" spans="2:85" ht="21" customHeight="1" x14ac:dyDescent="0.15">
      <c r="B79" s="215" t="s">
        <v>237</v>
      </c>
      <c r="C79" s="216"/>
      <c r="D79" s="216"/>
      <c r="E79" s="216"/>
      <c r="F79" s="216"/>
      <c r="G79" s="216"/>
      <c r="H79" s="216"/>
      <c r="I79" s="216"/>
      <c r="J79" s="216"/>
      <c r="K79" s="216"/>
      <c r="L79" s="216"/>
      <c r="M79" s="216"/>
      <c r="N79" s="216"/>
      <c r="O79" s="216"/>
      <c r="P79" s="216"/>
      <c r="Q79" s="216"/>
      <c r="R79" s="216"/>
      <c r="S79" s="216"/>
      <c r="T79" s="216"/>
      <c r="U79" s="216"/>
      <c r="V79" s="216"/>
      <c r="W79" s="216"/>
      <c r="X79" s="216"/>
      <c r="Y79" s="216"/>
      <c r="Z79" s="216"/>
      <c r="AA79" s="216"/>
      <c r="AB79" s="216"/>
      <c r="AC79" s="216"/>
      <c r="AD79" s="216"/>
      <c r="AE79" s="216"/>
      <c r="AF79" s="216"/>
      <c r="AG79" s="216"/>
      <c r="AH79" s="216"/>
      <c r="AI79" s="216"/>
      <c r="AJ79" s="216"/>
      <c r="AK79" s="216"/>
      <c r="AL79" s="216"/>
      <c r="AM79" s="216"/>
      <c r="AN79" s="216"/>
      <c r="AO79" s="216"/>
      <c r="AP79" s="216"/>
      <c r="AQ79" s="216"/>
      <c r="AR79" s="216"/>
      <c r="AS79" s="216"/>
      <c r="AT79" s="216"/>
      <c r="AU79" s="216"/>
      <c r="AV79" s="216"/>
      <c r="AW79" s="216"/>
      <c r="AX79" s="216"/>
      <c r="AY79" s="216"/>
      <c r="AZ79" s="216"/>
      <c r="BA79" s="216"/>
      <c r="BB79" s="216"/>
      <c r="BC79" s="217"/>
      <c r="BE79" s="61"/>
      <c r="BH79" s="62"/>
      <c r="BQ79" s="39">
        <v>79</v>
      </c>
      <c r="BR79" s="39">
        <f t="shared" si="15"/>
        <v>1638</v>
      </c>
      <c r="BS79" s="39"/>
      <c r="BT79" s="39">
        <v>79</v>
      </c>
      <c r="BU79" s="41">
        <f t="shared" si="16"/>
        <v>1228.5</v>
      </c>
      <c r="BW79" s="50" t="e">
        <f>IF(文字152="","",文字152)</f>
        <v>#REF!</v>
      </c>
      <c r="BX79" s="52" t="s">
        <v>202</v>
      </c>
      <c r="BY79" s="5" t="s">
        <v>246</v>
      </c>
      <c r="CF79" s="5">
        <v>90</v>
      </c>
      <c r="CG79" s="5">
        <v>11</v>
      </c>
    </row>
    <row r="80" spans="2:85" ht="21" customHeight="1" x14ac:dyDescent="0.15">
      <c r="B80" s="215"/>
      <c r="C80" s="216"/>
      <c r="D80" s="216"/>
      <c r="E80" s="216"/>
      <c r="F80" s="216"/>
      <c r="G80" s="216"/>
      <c r="H80" s="216"/>
      <c r="I80" s="216"/>
      <c r="J80" s="216"/>
      <c r="K80" s="216"/>
      <c r="L80" s="216"/>
      <c r="M80" s="216"/>
      <c r="N80" s="216"/>
      <c r="O80" s="216"/>
      <c r="P80" s="216"/>
      <c r="Q80" s="216"/>
      <c r="R80" s="216"/>
      <c r="S80" s="216"/>
      <c r="T80" s="216"/>
      <c r="U80" s="216"/>
      <c r="V80" s="216"/>
      <c r="W80" s="216"/>
      <c r="X80" s="216"/>
      <c r="Y80" s="216"/>
      <c r="Z80" s="216"/>
      <c r="AA80" s="216"/>
      <c r="AB80" s="216"/>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16"/>
      <c r="AY80" s="216"/>
      <c r="AZ80" s="216"/>
      <c r="BA80" s="216"/>
      <c r="BB80" s="216"/>
      <c r="BC80" s="217"/>
      <c r="BE80" s="61"/>
      <c r="BH80" s="62"/>
      <c r="BQ80" s="39">
        <v>80</v>
      </c>
      <c r="BR80" s="39">
        <f t="shared" si="15"/>
        <v>1659</v>
      </c>
      <c r="BS80" s="39"/>
      <c r="BT80" s="39">
        <v>80</v>
      </c>
      <c r="BU80" s="41">
        <f t="shared" si="16"/>
        <v>1244.25</v>
      </c>
      <c r="BW80" s="50" t="e">
        <f>IF(文字153="","",文字153)</f>
        <v>#REF!</v>
      </c>
      <c r="BX80" s="52" t="s">
        <v>203</v>
      </c>
      <c r="BY80" s="5" t="s">
        <v>328</v>
      </c>
      <c r="CF80" s="5">
        <v>93</v>
      </c>
      <c r="CG80" s="5">
        <v>2</v>
      </c>
    </row>
    <row r="81" spans="2:85" ht="21" customHeight="1" x14ac:dyDescent="0.15">
      <c r="B81" s="215"/>
      <c r="C81" s="216"/>
      <c r="D81" s="216"/>
      <c r="E81" s="216"/>
      <c r="F81" s="216"/>
      <c r="G81" s="216"/>
      <c r="H81" s="216"/>
      <c r="I81" s="216"/>
      <c r="J81" s="216"/>
      <c r="K81" s="216"/>
      <c r="L81" s="216"/>
      <c r="M81" s="216"/>
      <c r="N81" s="216"/>
      <c r="O81" s="216"/>
      <c r="P81" s="216"/>
      <c r="Q81" s="216"/>
      <c r="R81" s="216"/>
      <c r="S81" s="216"/>
      <c r="T81" s="216"/>
      <c r="U81" s="216"/>
      <c r="V81" s="216"/>
      <c r="W81" s="216"/>
      <c r="X81" s="216"/>
      <c r="Y81" s="216"/>
      <c r="Z81" s="216"/>
      <c r="AA81" s="216"/>
      <c r="AB81" s="216"/>
      <c r="AC81" s="216"/>
      <c r="AD81" s="216"/>
      <c r="AE81" s="216"/>
      <c r="AF81" s="216"/>
      <c r="AG81" s="216"/>
      <c r="AH81" s="216"/>
      <c r="AI81" s="216"/>
      <c r="AJ81" s="216"/>
      <c r="AK81" s="216"/>
      <c r="AL81" s="216"/>
      <c r="AM81" s="216"/>
      <c r="AN81" s="216"/>
      <c r="AO81" s="216"/>
      <c r="AP81" s="216"/>
      <c r="AQ81" s="216"/>
      <c r="AR81" s="216"/>
      <c r="AS81" s="216"/>
      <c r="AT81" s="216"/>
      <c r="AU81" s="216"/>
      <c r="AV81" s="216"/>
      <c r="AW81" s="216"/>
      <c r="AX81" s="216"/>
      <c r="AY81" s="216"/>
      <c r="AZ81" s="216"/>
      <c r="BA81" s="216"/>
      <c r="BB81" s="216"/>
      <c r="BC81" s="217"/>
      <c r="BE81" s="61"/>
      <c r="BH81" s="62"/>
      <c r="BQ81" s="39">
        <v>81</v>
      </c>
      <c r="BR81" s="39">
        <f t="shared" si="15"/>
        <v>1680</v>
      </c>
      <c r="BS81" s="39"/>
      <c r="BT81" s="39">
        <v>81</v>
      </c>
      <c r="BU81" s="41">
        <f t="shared" si="16"/>
        <v>1260</v>
      </c>
    </row>
    <row r="82" spans="2:85" ht="21" customHeight="1" x14ac:dyDescent="0.15">
      <c r="B82" s="97" t="s">
        <v>100</v>
      </c>
      <c r="C82" s="25"/>
      <c r="D82" s="25"/>
      <c r="E82" s="25"/>
      <c r="F82" s="25"/>
      <c r="G82" s="25"/>
      <c r="H82" s="25"/>
      <c r="I82" s="25"/>
      <c r="J82" s="31"/>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88"/>
      <c r="BE82" s="61"/>
      <c r="BH82" s="62"/>
      <c r="BP82" s="60"/>
      <c r="BQ82" s="39">
        <v>82</v>
      </c>
      <c r="BR82" s="39">
        <f t="shared" si="15"/>
        <v>1701</v>
      </c>
      <c r="BS82" s="39"/>
      <c r="BT82" s="39">
        <v>82</v>
      </c>
      <c r="BU82" s="41">
        <f t="shared" si="16"/>
        <v>1275.75</v>
      </c>
    </row>
    <row r="83" spans="2:85" ht="21" customHeight="1" x14ac:dyDescent="0.15">
      <c r="B83" s="212" t="s">
        <v>239</v>
      </c>
      <c r="C83" s="213"/>
      <c r="D83" s="213"/>
      <c r="E83" s="213"/>
      <c r="F83" s="213"/>
      <c r="G83" s="213"/>
      <c r="H83" s="213"/>
      <c r="I83" s="213"/>
      <c r="J83" s="213"/>
      <c r="K83" s="213"/>
      <c r="L83" s="213"/>
      <c r="M83" s="213"/>
      <c r="N83" s="213"/>
      <c r="O83" s="213"/>
      <c r="P83" s="213"/>
      <c r="Q83" s="213"/>
      <c r="R83" s="213"/>
      <c r="S83" s="213"/>
      <c r="T83" s="213"/>
      <c r="U83" s="213"/>
      <c r="V83" s="213"/>
      <c r="W83" s="213"/>
      <c r="X83" s="213"/>
      <c r="Y83" s="213"/>
      <c r="Z83" s="213"/>
      <c r="AA83" s="213"/>
      <c r="AB83" s="213"/>
      <c r="AC83" s="213"/>
      <c r="AD83" s="213"/>
      <c r="AE83" s="213"/>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4"/>
      <c r="BD83" s="6"/>
      <c r="BE83" s="61"/>
      <c r="BH83" s="62"/>
      <c r="BP83" s="60"/>
      <c r="BQ83" s="39">
        <v>83</v>
      </c>
      <c r="BR83" s="39">
        <f t="shared" si="15"/>
        <v>1722</v>
      </c>
      <c r="BS83" s="40"/>
      <c r="BT83" s="39">
        <v>83</v>
      </c>
      <c r="BU83" s="41">
        <f t="shared" si="16"/>
        <v>1291.5</v>
      </c>
      <c r="BV83" s="6"/>
    </row>
    <row r="84" spans="2:85" ht="21" customHeight="1" x14ac:dyDescent="0.15">
      <c r="B84" s="212"/>
      <c r="C84" s="213"/>
      <c r="D84" s="213"/>
      <c r="E84" s="213"/>
      <c r="F84" s="213"/>
      <c r="G84" s="213"/>
      <c r="H84" s="213"/>
      <c r="I84" s="213"/>
      <c r="J84" s="213"/>
      <c r="K84" s="213"/>
      <c r="L84" s="213"/>
      <c r="M84" s="213"/>
      <c r="N84" s="213"/>
      <c r="O84" s="213"/>
      <c r="P84" s="213"/>
      <c r="Q84" s="213"/>
      <c r="R84" s="213"/>
      <c r="S84" s="213"/>
      <c r="T84" s="213"/>
      <c r="U84" s="213"/>
      <c r="V84" s="213"/>
      <c r="W84" s="213"/>
      <c r="X84" s="213"/>
      <c r="Y84" s="213"/>
      <c r="Z84" s="213"/>
      <c r="AA84" s="213"/>
      <c r="AB84" s="213"/>
      <c r="AC84" s="213"/>
      <c r="AD84" s="213"/>
      <c r="AE84" s="213"/>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4"/>
      <c r="BD84" s="6"/>
      <c r="BE84" s="61"/>
      <c r="BH84" s="62"/>
      <c r="BP84" s="60"/>
      <c r="BQ84" s="39">
        <v>84</v>
      </c>
      <c r="BR84" s="39">
        <f t="shared" si="15"/>
        <v>1743</v>
      </c>
      <c r="BS84" s="40"/>
      <c r="BT84" s="39">
        <v>84</v>
      </c>
      <c r="BU84" s="41">
        <f t="shared" si="16"/>
        <v>1307.25</v>
      </c>
      <c r="BV84" s="6"/>
    </row>
    <row r="85" spans="2:85" ht="21" customHeight="1" x14ac:dyDescent="0.15">
      <c r="B85" s="237"/>
      <c r="C85" s="238"/>
      <c r="D85" s="238"/>
      <c r="E85" s="238"/>
      <c r="F85" s="238"/>
      <c r="G85" s="238"/>
      <c r="H85" s="238"/>
      <c r="I85" s="238"/>
      <c r="J85" s="238"/>
      <c r="K85" s="238"/>
      <c r="L85" s="238"/>
      <c r="M85" s="238"/>
      <c r="N85" s="238"/>
      <c r="O85" s="238"/>
      <c r="P85" s="238"/>
      <c r="Q85" s="238"/>
      <c r="R85" s="238"/>
      <c r="S85" s="238"/>
      <c r="T85" s="238"/>
      <c r="U85" s="238"/>
      <c r="V85" s="238"/>
      <c r="W85" s="238"/>
      <c r="X85" s="238"/>
      <c r="Y85" s="238"/>
      <c r="Z85" s="238"/>
      <c r="AA85" s="238"/>
      <c r="AB85" s="238"/>
      <c r="AC85" s="238"/>
      <c r="AD85" s="238"/>
      <c r="AE85" s="238"/>
      <c r="AF85" s="238"/>
      <c r="AG85" s="238"/>
      <c r="AH85" s="238"/>
      <c r="AI85" s="238"/>
      <c r="AJ85" s="238"/>
      <c r="AK85" s="238"/>
      <c r="AL85" s="238"/>
      <c r="AM85" s="238"/>
      <c r="AN85" s="238"/>
      <c r="AO85" s="238"/>
      <c r="AP85" s="238"/>
      <c r="AQ85" s="238"/>
      <c r="AR85" s="238"/>
      <c r="AS85" s="238"/>
      <c r="AT85" s="238"/>
      <c r="AU85" s="238"/>
      <c r="AV85" s="238"/>
      <c r="AW85" s="238"/>
      <c r="AX85" s="238"/>
      <c r="AY85" s="238"/>
      <c r="AZ85" s="238"/>
      <c r="BA85" s="238"/>
      <c r="BB85" s="238"/>
      <c r="BC85" s="239"/>
      <c r="BE85" s="61"/>
      <c r="BH85" s="62"/>
      <c r="BP85" s="60"/>
      <c r="BQ85" s="39">
        <v>85</v>
      </c>
      <c r="BR85" s="39">
        <f t="shared" si="15"/>
        <v>1764</v>
      </c>
      <c r="BS85" s="39"/>
      <c r="BT85" s="39">
        <v>85</v>
      </c>
      <c r="BU85" s="41">
        <f t="shared" si="16"/>
        <v>1323</v>
      </c>
    </row>
    <row r="86" spans="2:85" ht="21" customHeight="1" x14ac:dyDescent="0.15">
      <c r="B86" s="183" t="s">
        <v>8</v>
      </c>
      <c r="C86" s="184"/>
      <c r="D86" s="184"/>
      <c r="E86" s="184"/>
      <c r="F86" s="184"/>
      <c r="G86" s="184"/>
      <c r="H86" s="184"/>
      <c r="I86" s="184"/>
      <c r="J86" s="184"/>
      <c r="K86" s="184"/>
      <c r="L86" s="184"/>
      <c r="M86" s="184"/>
      <c r="N86" s="184"/>
      <c r="O86" s="184"/>
      <c r="P86" s="184"/>
      <c r="Q86" s="184"/>
      <c r="R86" s="184"/>
      <c r="S86" s="184"/>
      <c r="T86" s="184"/>
      <c r="U86" s="184"/>
      <c r="V86" s="184"/>
      <c r="W86" s="184"/>
      <c r="X86" s="184"/>
      <c r="Y86" s="184"/>
      <c r="Z86" s="184"/>
      <c r="AA86" s="184"/>
      <c r="AB86" s="184"/>
      <c r="AC86" s="184"/>
      <c r="AD86" s="184"/>
      <c r="AE86" s="184"/>
      <c r="AF86" s="184"/>
      <c r="AG86" s="184"/>
      <c r="AH86" s="184"/>
      <c r="AI86" s="184"/>
      <c r="AJ86" s="184"/>
      <c r="AK86" s="184"/>
      <c r="AL86" s="184"/>
      <c r="AM86" s="184"/>
      <c r="AN86" s="184"/>
      <c r="AO86" s="184"/>
      <c r="AP86" s="184"/>
      <c r="AQ86" s="184"/>
      <c r="AR86" s="184"/>
      <c r="AS86" s="184"/>
      <c r="AT86" s="184"/>
      <c r="AU86" s="184"/>
      <c r="AV86" s="184"/>
      <c r="AW86" s="184"/>
      <c r="AX86" s="184"/>
      <c r="AY86" s="184"/>
      <c r="AZ86" s="184"/>
      <c r="BA86" s="184"/>
      <c r="BB86" s="184"/>
      <c r="BC86" s="185"/>
      <c r="BE86" s="61"/>
      <c r="BH86" s="62"/>
      <c r="BQ86" s="39">
        <v>95</v>
      </c>
      <c r="BR86" s="39">
        <f t="shared" si="15"/>
        <v>1974</v>
      </c>
      <c r="BS86" s="39"/>
      <c r="BT86" s="39">
        <v>95</v>
      </c>
      <c r="BU86" s="41">
        <f t="shared" si="16"/>
        <v>1480.5</v>
      </c>
    </row>
    <row r="87" spans="2:85" ht="21" customHeight="1" x14ac:dyDescent="0.15">
      <c r="B87" s="139" t="s">
        <v>9</v>
      </c>
      <c r="C87" s="193"/>
      <c r="D87" s="193"/>
      <c r="E87" s="193"/>
      <c r="F87" s="193"/>
      <c r="G87" s="193"/>
      <c r="H87" s="194"/>
      <c r="I87" s="33" t="s">
        <v>53</v>
      </c>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87"/>
      <c r="BE87" s="61"/>
      <c r="BH87" s="62"/>
      <c r="BQ87" s="39">
        <v>96</v>
      </c>
      <c r="BR87" s="39">
        <f t="shared" si="15"/>
        <v>1995</v>
      </c>
      <c r="BS87" s="39"/>
      <c r="BT87" s="39">
        <v>96</v>
      </c>
      <c r="BU87" s="41">
        <f t="shared" si="16"/>
        <v>1496.25</v>
      </c>
    </row>
    <row r="88" spans="2:85" ht="21" customHeight="1" x14ac:dyDescent="0.15">
      <c r="B88" s="233"/>
      <c r="C88" s="196"/>
      <c r="D88" s="196"/>
      <c r="E88" s="196"/>
      <c r="F88" s="196"/>
      <c r="G88" s="196"/>
      <c r="H88" s="197"/>
      <c r="I88" s="34"/>
      <c r="J88" s="20" t="s">
        <v>101</v>
      </c>
      <c r="K88" s="20"/>
      <c r="L88" s="20"/>
      <c r="M88" s="20"/>
      <c r="N88" s="20"/>
      <c r="O88" s="20"/>
      <c r="P88" s="20" t="s">
        <v>102</v>
      </c>
      <c r="Q88" s="20"/>
      <c r="R88" s="20"/>
      <c r="S88" s="20"/>
      <c r="T88" s="20"/>
      <c r="U88" s="20"/>
      <c r="V88" s="20" t="s">
        <v>34</v>
      </c>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89"/>
      <c r="BE88" s="61"/>
      <c r="BH88" s="62"/>
      <c r="BQ88" s="39">
        <v>97</v>
      </c>
      <c r="BR88" s="39">
        <f t="shared" si="15"/>
        <v>2016</v>
      </c>
      <c r="BS88" s="39"/>
      <c r="BT88" s="39">
        <v>97</v>
      </c>
      <c r="BU88" s="41">
        <f t="shared" si="16"/>
        <v>1512</v>
      </c>
    </row>
    <row r="89" spans="2:85" ht="21" customHeight="1" x14ac:dyDescent="0.15">
      <c r="B89" s="139" t="s">
        <v>10</v>
      </c>
      <c r="C89" s="193"/>
      <c r="D89" s="193"/>
      <c r="E89" s="193"/>
      <c r="F89" s="193"/>
      <c r="G89" s="193"/>
      <c r="H89" s="194"/>
      <c r="I89" s="25"/>
      <c r="J89" s="25" t="s">
        <v>31</v>
      </c>
      <c r="K89" s="25"/>
      <c r="L89" s="25"/>
      <c r="M89" s="25"/>
      <c r="N89" s="25"/>
      <c r="O89" s="30"/>
      <c r="P89" s="30" t="s">
        <v>32</v>
      </c>
      <c r="Q89" s="30"/>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87"/>
      <c r="BE89" s="61"/>
      <c r="BH89" s="62"/>
      <c r="BQ89" s="39">
        <v>98</v>
      </c>
      <c r="BR89" s="39">
        <f t="shared" si="15"/>
        <v>2037</v>
      </c>
      <c r="BS89" s="39"/>
      <c r="BT89" s="39">
        <v>98</v>
      </c>
      <c r="BU89" s="41">
        <f t="shared" si="16"/>
        <v>1527.75</v>
      </c>
    </row>
    <row r="90" spans="2:85" ht="21" customHeight="1" x14ac:dyDescent="0.15">
      <c r="B90" s="100"/>
      <c r="C90" s="63"/>
      <c r="D90" s="63"/>
      <c r="E90" s="63"/>
      <c r="F90" s="63"/>
      <c r="G90" s="63"/>
      <c r="H90" s="64"/>
      <c r="I90" s="20" t="s">
        <v>405</v>
      </c>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89"/>
      <c r="BE90" s="61"/>
      <c r="BH90" s="62"/>
      <c r="BQ90" s="39">
        <v>99</v>
      </c>
      <c r="BR90" s="39">
        <f t="shared" si="15"/>
        <v>2058</v>
      </c>
      <c r="BS90" s="39"/>
      <c r="BT90" s="39">
        <v>99</v>
      </c>
      <c r="BU90" s="41">
        <f t="shared" si="16"/>
        <v>1543.5</v>
      </c>
    </row>
    <row r="91" spans="2:85" ht="21" customHeight="1" x14ac:dyDescent="0.15">
      <c r="B91" s="234" t="s">
        <v>11</v>
      </c>
      <c r="C91" s="235"/>
      <c r="D91" s="235"/>
      <c r="E91" s="235"/>
      <c r="F91" s="235"/>
      <c r="G91" s="235"/>
      <c r="H91" s="236"/>
      <c r="I91" s="33"/>
      <c r="J91" s="17" t="s">
        <v>31</v>
      </c>
      <c r="K91" s="17"/>
      <c r="L91" s="17"/>
      <c r="M91" s="17"/>
      <c r="N91" s="17"/>
      <c r="O91" s="73"/>
      <c r="P91" s="73" t="s">
        <v>32</v>
      </c>
      <c r="Q91" s="73"/>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87"/>
      <c r="BE91" s="61"/>
      <c r="BH91" s="62"/>
      <c r="BQ91" s="39">
        <v>100</v>
      </c>
      <c r="BR91" s="39">
        <f t="shared" si="15"/>
        <v>2079</v>
      </c>
      <c r="BS91" s="39"/>
      <c r="BT91" s="39">
        <v>100</v>
      </c>
      <c r="BU91" s="41">
        <f t="shared" si="16"/>
        <v>1559.25</v>
      </c>
    </row>
    <row r="92" spans="2:85" ht="21" customHeight="1" x14ac:dyDescent="0.15">
      <c r="B92" s="100"/>
      <c r="C92" s="63"/>
      <c r="D92" s="63"/>
      <c r="E92" s="63"/>
      <c r="F92" s="63"/>
      <c r="G92" s="63"/>
      <c r="H92" s="64"/>
      <c r="I92" s="20" t="s">
        <v>406</v>
      </c>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89"/>
      <c r="BE92" s="61"/>
      <c r="BH92" s="62"/>
      <c r="BQ92" s="39">
        <v>99</v>
      </c>
      <c r="BR92" s="39">
        <f t="shared" ref="BR92" si="17">21*(BQ92-1)</f>
        <v>2058</v>
      </c>
      <c r="BS92" s="39"/>
      <c r="BT92" s="39">
        <v>99</v>
      </c>
      <c r="BU92" s="41">
        <f t="shared" ref="BU92" si="18">15.75*(BT92-1)</f>
        <v>1543.5</v>
      </c>
    </row>
    <row r="93" spans="2:85" ht="21" customHeight="1" x14ac:dyDescent="0.15">
      <c r="B93" s="139" t="s">
        <v>393</v>
      </c>
      <c r="C93" s="193"/>
      <c r="D93" s="193"/>
      <c r="E93" s="193"/>
      <c r="F93" s="193"/>
      <c r="G93" s="193"/>
      <c r="H93" s="194"/>
      <c r="I93" s="33"/>
      <c r="J93" s="17" t="s">
        <v>394</v>
      </c>
      <c r="K93" s="17"/>
      <c r="L93" s="17"/>
      <c r="M93" s="17"/>
      <c r="N93" s="17"/>
      <c r="O93" s="17"/>
      <c r="P93" s="17"/>
      <c r="Q93" s="17"/>
      <c r="R93" s="17"/>
      <c r="S93" s="17"/>
      <c r="T93" s="17" t="s">
        <v>395</v>
      </c>
      <c r="U93" s="17"/>
      <c r="V93" s="17"/>
      <c r="W93" s="17"/>
      <c r="X93" s="17"/>
      <c r="Y93" s="17"/>
      <c r="Z93" s="17"/>
      <c r="AA93" s="17"/>
      <c r="AB93" s="17"/>
      <c r="AC93" s="17"/>
      <c r="AD93" s="17"/>
      <c r="AE93" s="17" t="s">
        <v>396</v>
      </c>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87"/>
      <c r="BD93" s="65"/>
      <c r="BE93" s="61"/>
      <c r="BH93" s="62"/>
      <c r="BQ93" s="39">
        <v>101</v>
      </c>
      <c r="BR93" s="39">
        <f t="shared" si="15"/>
        <v>2100</v>
      </c>
      <c r="BS93" s="39"/>
      <c r="BT93" s="39">
        <v>101</v>
      </c>
      <c r="BU93" s="41">
        <f t="shared" si="16"/>
        <v>1575</v>
      </c>
    </row>
    <row r="94" spans="2:85" ht="21" customHeight="1" thickBot="1" x14ac:dyDescent="0.2">
      <c r="B94" s="227"/>
      <c r="C94" s="228"/>
      <c r="D94" s="228"/>
      <c r="E94" s="228"/>
      <c r="F94" s="228"/>
      <c r="G94" s="228"/>
      <c r="H94" s="229"/>
      <c r="I94" s="101"/>
      <c r="J94" s="92" t="s">
        <v>397</v>
      </c>
      <c r="K94" s="92"/>
      <c r="L94" s="92"/>
      <c r="M94" s="95" t="s">
        <v>86</v>
      </c>
      <c r="N94" s="240"/>
      <c r="O94" s="240"/>
      <c r="P94" s="240"/>
      <c r="Q94" s="240"/>
      <c r="R94" s="240"/>
      <c r="S94" s="240"/>
      <c r="T94" s="240"/>
      <c r="U94" s="240"/>
      <c r="V94" s="240"/>
      <c r="W94" s="240"/>
      <c r="X94" s="240"/>
      <c r="Y94" s="240"/>
      <c r="Z94" s="240"/>
      <c r="AA94" s="240"/>
      <c r="AB94" s="240"/>
      <c r="AC94" s="240"/>
      <c r="AD94" s="240"/>
      <c r="AE94" s="240"/>
      <c r="AF94" s="240"/>
      <c r="AG94" s="240"/>
      <c r="AH94" s="240"/>
      <c r="AI94" s="240"/>
      <c r="AJ94" s="92" t="s">
        <v>26</v>
      </c>
      <c r="AK94" s="92"/>
      <c r="AL94" s="92"/>
      <c r="AM94" s="92"/>
      <c r="AN94" s="92"/>
      <c r="AO94" s="92"/>
      <c r="AP94" s="92"/>
      <c r="AQ94" s="92"/>
      <c r="AR94" s="92"/>
      <c r="AS94" s="92"/>
      <c r="AT94" s="95"/>
      <c r="AU94" s="92"/>
      <c r="AV94" s="92"/>
      <c r="AW94" s="92"/>
      <c r="AX94" s="92"/>
      <c r="AY94" s="92"/>
      <c r="AZ94" s="92"/>
      <c r="BA94" s="92"/>
      <c r="BB94" s="92"/>
      <c r="BC94" s="96"/>
      <c r="BD94" s="65"/>
      <c r="BE94" s="61"/>
      <c r="BH94" s="62"/>
      <c r="BQ94" s="39">
        <v>102</v>
      </c>
      <c r="BR94" s="39">
        <f t="shared" si="15"/>
        <v>2121</v>
      </c>
      <c r="BS94" s="39"/>
      <c r="BT94" s="39"/>
      <c r="BU94" s="39"/>
    </row>
    <row r="95" spans="2:85" ht="21" customHeight="1" x14ac:dyDescent="0.15">
      <c r="B95" s="250" t="s">
        <v>12</v>
      </c>
      <c r="C95" s="250"/>
      <c r="D95" s="250"/>
      <c r="E95" s="250"/>
      <c r="F95" s="250"/>
      <c r="G95" s="250"/>
      <c r="H95" s="250"/>
      <c r="I95" s="250"/>
      <c r="J95" s="250"/>
      <c r="K95" s="250"/>
      <c r="L95" s="250"/>
      <c r="M95" s="250"/>
      <c r="N95" s="250"/>
      <c r="O95" s="250"/>
      <c r="P95" s="250"/>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0"/>
      <c r="BA95" s="250"/>
      <c r="BB95" s="250"/>
      <c r="BC95" s="250"/>
      <c r="BE95" s="61"/>
      <c r="BH95" s="62"/>
      <c r="BQ95" s="39">
        <v>103</v>
      </c>
      <c r="BR95" s="39">
        <f t="shared" si="15"/>
        <v>2142</v>
      </c>
      <c r="BS95" s="39"/>
      <c r="BT95" s="39"/>
      <c r="BU95" s="39"/>
    </row>
    <row r="96" spans="2:85" s="6" customFormat="1" ht="21" customHeight="1" x14ac:dyDescent="0.15">
      <c r="B96" s="251" t="s">
        <v>103</v>
      </c>
      <c r="C96" s="251"/>
      <c r="D96" s="251"/>
      <c r="E96" s="251"/>
      <c r="F96" s="251"/>
      <c r="G96" s="251"/>
      <c r="H96" s="251"/>
      <c r="I96" s="251"/>
      <c r="J96" s="251"/>
      <c r="K96" s="251"/>
      <c r="L96" s="251"/>
      <c r="M96" s="251"/>
      <c r="N96" s="251"/>
      <c r="O96" s="251"/>
      <c r="P96" s="251"/>
      <c r="Q96" s="251"/>
      <c r="R96" s="251"/>
      <c r="S96" s="251"/>
      <c r="T96" s="251"/>
      <c r="U96" s="251"/>
      <c r="V96" s="251"/>
      <c r="W96" s="251"/>
      <c r="X96" s="251"/>
      <c r="Y96" s="251"/>
      <c r="Z96" s="251"/>
      <c r="AA96" s="251"/>
      <c r="AB96" s="251"/>
      <c r="AC96" s="251"/>
      <c r="AD96" s="251"/>
      <c r="AE96" s="251"/>
      <c r="AF96" s="251"/>
      <c r="AG96" s="251"/>
      <c r="AH96" s="251"/>
      <c r="AI96" s="251"/>
      <c r="AJ96" s="251"/>
      <c r="AK96" s="251"/>
      <c r="AL96" s="251"/>
      <c r="AM96" s="251"/>
      <c r="AN96" s="251"/>
      <c r="AO96" s="251"/>
      <c r="AP96" s="251"/>
      <c r="AQ96" s="251"/>
      <c r="AR96" s="251"/>
      <c r="AS96" s="251"/>
      <c r="AT96" s="251"/>
      <c r="AU96" s="251"/>
      <c r="AV96" s="251"/>
      <c r="AW96" s="251"/>
      <c r="AX96" s="251"/>
      <c r="AY96" s="251"/>
      <c r="AZ96" s="251"/>
      <c r="BA96" s="251"/>
      <c r="BB96" s="251"/>
      <c r="BC96" s="251"/>
      <c r="BE96" s="61"/>
      <c r="BF96" s="5"/>
      <c r="BG96" s="5"/>
      <c r="BH96" s="62"/>
      <c r="BI96" s="5"/>
      <c r="BJ96" s="4"/>
      <c r="BK96" s="4"/>
      <c r="BL96" s="4"/>
      <c r="BM96" s="4"/>
      <c r="BN96" s="4"/>
      <c r="BO96" s="4"/>
      <c r="BP96" s="4"/>
      <c r="BQ96" s="40">
        <v>104</v>
      </c>
      <c r="BR96" s="40">
        <f t="shared" si="15"/>
        <v>2163</v>
      </c>
      <c r="BS96" s="40"/>
      <c r="BT96" s="40"/>
      <c r="BU96" s="40"/>
      <c r="BW96" s="5"/>
      <c r="BX96" s="5"/>
      <c r="BY96" s="5"/>
      <c r="BZ96" s="5"/>
      <c r="CA96" s="5"/>
      <c r="CB96" s="5"/>
      <c r="CC96" s="5"/>
      <c r="CD96" s="5"/>
      <c r="CE96" s="5"/>
      <c r="CF96" s="5"/>
      <c r="CG96" s="5"/>
    </row>
    <row r="97" spans="2:85" s="6" customFormat="1" ht="21" customHeight="1" x14ac:dyDescent="0.15">
      <c r="B97" s="230" t="s">
        <v>402</v>
      </c>
      <c r="C97" s="230"/>
      <c r="D97" s="230"/>
      <c r="E97" s="230"/>
      <c r="F97" s="230"/>
      <c r="G97" s="230"/>
      <c r="H97" s="230"/>
      <c r="I97" s="230"/>
      <c r="J97" s="230"/>
      <c r="K97" s="230"/>
      <c r="L97" s="230"/>
      <c r="M97" s="230"/>
      <c r="N97" s="230"/>
      <c r="O97" s="230"/>
      <c r="P97" s="230"/>
      <c r="Q97" s="230"/>
      <c r="R97" s="230"/>
      <c r="S97" s="230"/>
      <c r="T97" s="230"/>
      <c r="U97" s="230"/>
      <c r="V97" s="230"/>
      <c r="W97" s="230"/>
      <c r="X97" s="230"/>
      <c r="Y97" s="230"/>
      <c r="Z97" s="230"/>
      <c r="AA97" s="230"/>
      <c r="AB97" s="230"/>
      <c r="AC97" s="230"/>
      <c r="AD97" s="230"/>
      <c r="AE97" s="230"/>
      <c r="AF97" s="230"/>
      <c r="AG97" s="230"/>
      <c r="AH97" s="230"/>
      <c r="AI97" s="230"/>
      <c r="AJ97" s="230"/>
      <c r="AK97" s="230"/>
      <c r="AL97" s="230"/>
      <c r="AM97" s="230"/>
      <c r="AN97" s="230"/>
      <c r="AO97" s="230"/>
      <c r="AP97" s="230"/>
      <c r="AQ97" s="230"/>
      <c r="AR97" s="230"/>
      <c r="AS97" s="230"/>
      <c r="AT97" s="230"/>
      <c r="AU97" s="230"/>
      <c r="AV97" s="230"/>
      <c r="AW97" s="230"/>
      <c r="AX97" s="230"/>
      <c r="AY97" s="230"/>
      <c r="AZ97" s="230"/>
      <c r="BA97" s="230"/>
      <c r="BB97" s="230"/>
      <c r="BC97" s="230"/>
      <c r="BE97" s="61"/>
      <c r="BF97" s="5"/>
      <c r="BG97" s="5"/>
      <c r="BH97" s="62"/>
      <c r="BI97" s="5"/>
      <c r="BJ97" s="4"/>
      <c r="BK97" s="4"/>
      <c r="BL97" s="4"/>
      <c r="BM97" s="4"/>
      <c r="BN97" s="4"/>
      <c r="BO97" s="4"/>
      <c r="BP97" s="4"/>
      <c r="BQ97" s="40">
        <v>105</v>
      </c>
      <c r="BR97" s="40">
        <f t="shared" si="15"/>
        <v>2184</v>
      </c>
      <c r="BS97" s="40"/>
      <c r="BT97" s="40"/>
      <c r="BU97" s="40"/>
      <c r="BW97" s="5"/>
      <c r="BX97" s="5"/>
      <c r="BY97" s="5"/>
      <c r="BZ97" s="5"/>
      <c r="CA97" s="5"/>
      <c r="CB97" s="5"/>
      <c r="CC97" s="5"/>
      <c r="CD97" s="5"/>
      <c r="CE97" s="5"/>
      <c r="CF97" s="5"/>
      <c r="CG97" s="5"/>
    </row>
    <row r="98" spans="2:85" s="6" customFormat="1" ht="21" customHeight="1" x14ac:dyDescent="0.15">
      <c r="B98" s="230"/>
      <c r="C98" s="230"/>
      <c r="D98" s="230"/>
      <c r="E98" s="230"/>
      <c r="F98" s="230"/>
      <c r="G98" s="230"/>
      <c r="H98" s="230"/>
      <c r="I98" s="230"/>
      <c r="J98" s="230"/>
      <c r="K98" s="230"/>
      <c r="L98" s="230"/>
      <c r="M98" s="230"/>
      <c r="N98" s="230"/>
      <c r="O98" s="230"/>
      <c r="P98" s="230"/>
      <c r="Q98" s="230"/>
      <c r="R98" s="230"/>
      <c r="S98" s="230"/>
      <c r="T98" s="230"/>
      <c r="U98" s="230"/>
      <c r="V98" s="230"/>
      <c r="W98" s="230"/>
      <c r="X98" s="230"/>
      <c r="Y98" s="230"/>
      <c r="Z98" s="230"/>
      <c r="AA98" s="230"/>
      <c r="AB98" s="230"/>
      <c r="AC98" s="230"/>
      <c r="AD98" s="230"/>
      <c r="AE98" s="230"/>
      <c r="AF98" s="230"/>
      <c r="AG98" s="230"/>
      <c r="AH98" s="230"/>
      <c r="AI98" s="230"/>
      <c r="AJ98" s="230"/>
      <c r="AK98" s="230"/>
      <c r="AL98" s="230"/>
      <c r="AM98" s="230"/>
      <c r="AN98" s="230"/>
      <c r="AO98" s="230"/>
      <c r="AP98" s="230"/>
      <c r="AQ98" s="230"/>
      <c r="AR98" s="230"/>
      <c r="AS98" s="230"/>
      <c r="AT98" s="230"/>
      <c r="AU98" s="230"/>
      <c r="AV98" s="230"/>
      <c r="AW98" s="230"/>
      <c r="AX98" s="230"/>
      <c r="AY98" s="230"/>
      <c r="AZ98" s="230"/>
      <c r="BA98" s="230"/>
      <c r="BB98" s="230"/>
      <c r="BC98" s="230"/>
      <c r="BE98" s="61"/>
      <c r="BF98" s="5"/>
      <c r="BG98" s="5"/>
      <c r="BH98" s="62"/>
      <c r="BI98" s="5"/>
      <c r="BJ98" s="4"/>
      <c r="BK98" s="4"/>
      <c r="BL98" s="4"/>
      <c r="BM98" s="4"/>
      <c r="BN98" s="4"/>
      <c r="BO98" s="4"/>
      <c r="BP98" s="4"/>
      <c r="BQ98" s="39">
        <v>106</v>
      </c>
      <c r="BR98" s="39">
        <f t="shared" si="15"/>
        <v>2205</v>
      </c>
      <c r="BS98" s="40"/>
      <c r="BT98" s="40"/>
      <c r="BU98" s="40"/>
      <c r="BW98" s="5"/>
      <c r="BX98" s="5"/>
      <c r="BY98" s="5"/>
      <c r="BZ98" s="5"/>
      <c r="CA98" s="5"/>
      <c r="CB98" s="5"/>
      <c r="CC98" s="5"/>
      <c r="CD98" s="5"/>
      <c r="CE98" s="5"/>
      <c r="CF98" s="5"/>
      <c r="CG98" s="5"/>
    </row>
    <row r="99" spans="2:85" s="67" customFormat="1" ht="21" customHeight="1" x14ac:dyDescent="0.15">
      <c r="B99" s="241" t="s">
        <v>424</v>
      </c>
      <c r="C99" s="242"/>
      <c r="D99" s="242"/>
      <c r="E99" s="242"/>
      <c r="F99" s="242"/>
      <c r="G99" s="242"/>
      <c r="H99" s="242"/>
      <c r="I99" s="242"/>
      <c r="J99" s="242"/>
      <c r="K99" s="242"/>
      <c r="L99" s="242"/>
      <c r="M99" s="242"/>
      <c r="N99" s="242"/>
      <c r="O99" s="242"/>
      <c r="P99" s="242"/>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31" t="s">
        <v>104</v>
      </c>
      <c r="BB99" s="232"/>
      <c r="BC99" s="232"/>
      <c r="BE99" s="68"/>
      <c r="BF99" s="69"/>
      <c r="BG99" s="69"/>
      <c r="BH99"/>
      <c r="BI99" s="69"/>
      <c r="BJ99"/>
      <c r="BK99"/>
      <c r="BL99"/>
      <c r="BM99"/>
      <c r="BN99"/>
      <c r="BO99"/>
      <c r="BP99"/>
      <c r="BQ99" s="70">
        <v>107</v>
      </c>
      <c r="BR99" s="70">
        <f t="shared" si="15"/>
        <v>2226</v>
      </c>
      <c r="BS99" s="71"/>
      <c r="BT99" s="71"/>
      <c r="BU99" s="71"/>
      <c r="BW99" s="69"/>
      <c r="BX99" s="69"/>
      <c r="BY99" s="69"/>
      <c r="BZ99" s="69"/>
      <c r="CA99" s="69"/>
      <c r="CB99" s="69"/>
      <c r="CC99" s="69"/>
      <c r="CD99" s="69"/>
      <c r="CE99" s="69"/>
      <c r="CF99" s="69"/>
      <c r="CG99" s="69"/>
    </row>
    <row r="100" spans="2:85" s="67" customFormat="1" ht="21" customHeight="1" x14ac:dyDescent="0.15">
      <c r="B100" s="244"/>
      <c r="C100" s="245"/>
      <c r="D100" s="245"/>
      <c r="E100" s="245"/>
      <c r="F100" s="245"/>
      <c r="G100" s="245"/>
      <c r="H100" s="245"/>
      <c r="I100" s="245"/>
      <c r="J100" s="245"/>
      <c r="K100" s="245"/>
      <c r="L100" s="245"/>
      <c r="M100" s="245"/>
      <c r="N100" s="245"/>
      <c r="O100" s="245"/>
      <c r="P100" s="245"/>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31"/>
      <c r="BB100" s="232"/>
      <c r="BC100" s="232"/>
      <c r="BE100" s="68"/>
      <c r="BF100" s="69"/>
      <c r="BG100" s="69"/>
      <c r="BH100"/>
      <c r="BI100" s="69"/>
      <c r="BJ100"/>
      <c r="BK100"/>
      <c r="BL100"/>
      <c r="BM100"/>
      <c r="BN100"/>
      <c r="BO100"/>
      <c r="BP100"/>
      <c r="BQ100" s="70">
        <v>108</v>
      </c>
      <c r="BR100" s="70">
        <f t="shared" si="15"/>
        <v>2247</v>
      </c>
      <c r="BS100" s="71"/>
      <c r="BT100" s="71"/>
      <c r="BU100" s="71"/>
      <c r="BW100" s="69"/>
      <c r="BX100" s="69"/>
      <c r="BY100" s="69"/>
      <c r="BZ100" s="69"/>
      <c r="CA100" s="69"/>
      <c r="CB100" s="69"/>
      <c r="CC100" s="69"/>
      <c r="CD100" s="69"/>
      <c r="CE100" s="69"/>
      <c r="CF100" s="69"/>
      <c r="CG100" s="69"/>
    </row>
    <row r="101" spans="2:85" s="67" customFormat="1" ht="21" customHeight="1" x14ac:dyDescent="0.15">
      <c r="B101" s="247"/>
      <c r="C101" s="248"/>
      <c r="D101" s="248"/>
      <c r="E101" s="248"/>
      <c r="F101" s="248"/>
      <c r="G101" s="248"/>
      <c r="H101" s="248"/>
      <c r="I101" s="248"/>
      <c r="J101" s="248"/>
      <c r="K101" s="248"/>
      <c r="L101" s="248"/>
      <c r="M101" s="248"/>
      <c r="N101" s="248"/>
      <c r="O101" s="248"/>
      <c r="P101" s="248"/>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9"/>
      <c r="BA101" s="231"/>
      <c r="BB101" s="232"/>
      <c r="BC101" s="232"/>
      <c r="BE101" s="68"/>
      <c r="BF101" s="69"/>
      <c r="BG101" s="69"/>
      <c r="BH101"/>
      <c r="BI101" s="69"/>
      <c r="BJ101"/>
      <c r="BK101"/>
      <c r="BL101"/>
      <c r="BM101"/>
      <c r="BN101"/>
      <c r="BO101"/>
      <c r="BP101"/>
      <c r="BQ101" s="70">
        <v>109</v>
      </c>
      <c r="BR101" s="70">
        <f t="shared" si="15"/>
        <v>2268</v>
      </c>
      <c r="BS101" s="71"/>
      <c r="BT101" s="71"/>
      <c r="BU101" s="71"/>
      <c r="BW101" s="69"/>
      <c r="BX101" s="69"/>
      <c r="BY101" s="69"/>
      <c r="BZ101" s="69"/>
      <c r="CA101" s="69"/>
      <c r="CB101" s="69"/>
      <c r="CC101" s="69"/>
      <c r="CD101" s="69"/>
      <c r="CE101" s="69"/>
      <c r="CF101" s="69"/>
      <c r="CG101" s="69"/>
    </row>
    <row r="102" spans="2:85" ht="21" customHeight="1" x14ac:dyDescent="0.15"/>
    <row r="103" spans="2:85" ht="21" customHeight="1" x14ac:dyDescent="0.15"/>
    <row r="104" spans="2:85" ht="21" customHeight="1" x14ac:dyDescent="0.15"/>
    <row r="105" spans="2:85" ht="21" customHeight="1" x14ac:dyDescent="0.15"/>
    <row r="106" spans="2:85" ht="21" customHeight="1" x14ac:dyDescent="0.15"/>
    <row r="107" spans="2:85" ht="21" customHeight="1" x14ac:dyDescent="0.15"/>
    <row r="108" spans="2:85" ht="21" customHeight="1" x14ac:dyDescent="0.15"/>
    <row r="109" spans="2:85" ht="21" customHeight="1" x14ac:dyDescent="0.15"/>
    <row r="110" spans="2:85" ht="21" customHeight="1" x14ac:dyDescent="0.15"/>
    <row r="111" spans="2:85" ht="21" customHeight="1" x14ac:dyDescent="0.15"/>
    <row r="112" spans="2:85"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sheetData>
  <mergeCells count="124">
    <mergeCell ref="B97:BC98"/>
    <mergeCell ref="BA99:BC101"/>
    <mergeCell ref="B86:BC86"/>
    <mergeCell ref="B87:H88"/>
    <mergeCell ref="B91:H91"/>
    <mergeCell ref="B89:H89"/>
    <mergeCell ref="B93:H94"/>
    <mergeCell ref="B79:BC81"/>
    <mergeCell ref="B83:BC85"/>
    <mergeCell ref="N94:AI94"/>
    <mergeCell ref="B99:AZ101"/>
    <mergeCell ref="B95:BC95"/>
    <mergeCell ref="B96:BC96"/>
    <mergeCell ref="B18:G19"/>
    <mergeCell ref="H18:I19"/>
    <mergeCell ref="K18:N19"/>
    <mergeCell ref="S18:T18"/>
    <mergeCell ref="Z18:AA18"/>
    <mergeCell ref="AL18:AM18"/>
    <mergeCell ref="Y36:Z36"/>
    <mergeCell ref="AI36:AJ36"/>
    <mergeCell ref="AQ36:AR36"/>
    <mergeCell ref="B22:G23"/>
    <mergeCell ref="B24:G25"/>
    <mergeCell ref="B26:G27"/>
    <mergeCell ref="B28:G29"/>
    <mergeCell ref="B30:G32"/>
    <mergeCell ref="B33:G34"/>
    <mergeCell ref="B35:G37"/>
    <mergeCell ref="B58:BC58"/>
    <mergeCell ref="B70:BC72"/>
    <mergeCell ref="B61:BC63"/>
    <mergeCell ref="B65:BC67"/>
    <mergeCell ref="B73:BC73"/>
    <mergeCell ref="B75:BC77"/>
    <mergeCell ref="BA53:BC54"/>
    <mergeCell ref="B55:W57"/>
    <mergeCell ref="AU56:AV56"/>
    <mergeCell ref="AL57:AQ57"/>
    <mergeCell ref="AV57:BC57"/>
    <mergeCell ref="AD16:AM16"/>
    <mergeCell ref="AP16:BC16"/>
    <mergeCell ref="H17:T17"/>
    <mergeCell ref="AA17:AM17"/>
    <mergeCell ref="AP17:BC17"/>
    <mergeCell ref="H28:BC29"/>
    <mergeCell ref="M31:V31"/>
    <mergeCell ref="AT31:BA31"/>
    <mergeCell ref="K40:BC41"/>
    <mergeCell ref="H33:BC34"/>
    <mergeCell ref="W26:AJ27"/>
    <mergeCell ref="AK26:BC27"/>
    <mergeCell ref="H27:T27"/>
    <mergeCell ref="L35:M35"/>
    <mergeCell ref="S35:T35"/>
    <mergeCell ref="AA35:AB35"/>
    <mergeCell ref="AH35:AI35"/>
    <mergeCell ref="AT35:AU35"/>
    <mergeCell ref="M37:Q37"/>
    <mergeCell ref="S37:T37"/>
    <mergeCell ref="B14:G15"/>
    <mergeCell ref="H14:AC15"/>
    <mergeCell ref="AD14:AF15"/>
    <mergeCell ref="AJ14:BC14"/>
    <mergeCell ref="AG15:BC15"/>
    <mergeCell ref="I11:L11"/>
    <mergeCell ref="P11:AM11"/>
    <mergeCell ref="J12:AM12"/>
    <mergeCell ref="AN12:BC12"/>
    <mergeCell ref="B13:BC13"/>
    <mergeCell ref="B6:BC6"/>
    <mergeCell ref="B7:G8"/>
    <mergeCell ref="H7:AC8"/>
    <mergeCell ref="AD7:AF8"/>
    <mergeCell ref="AG7:BC8"/>
    <mergeCell ref="B9:G10"/>
    <mergeCell ref="H9:T10"/>
    <mergeCell ref="U9:Z10"/>
    <mergeCell ref="AD9:AM9"/>
    <mergeCell ref="AP9:BC9"/>
    <mergeCell ref="B2:W4"/>
    <mergeCell ref="B16:G17"/>
    <mergeCell ref="K16:T16"/>
    <mergeCell ref="U16:Z17"/>
    <mergeCell ref="H22:BC23"/>
    <mergeCell ref="H24:BC25"/>
    <mergeCell ref="AW18:AX18"/>
    <mergeCell ref="U19:V19"/>
    <mergeCell ref="AE19:AF19"/>
    <mergeCell ref="AN19:AO19"/>
    <mergeCell ref="AZ19:BB19"/>
    <mergeCell ref="B20:G21"/>
    <mergeCell ref="I20:L20"/>
    <mergeCell ref="P20:AM20"/>
    <mergeCell ref="J21:AM21"/>
    <mergeCell ref="AN21:BC21"/>
    <mergeCell ref="AU3:AV3"/>
    <mergeCell ref="AX3:AY3"/>
    <mergeCell ref="BA3:BB3"/>
    <mergeCell ref="AL4:AQ4"/>
    <mergeCell ref="AV4:BC4"/>
    <mergeCell ref="AA10:AM10"/>
    <mergeCell ref="AP10:BC10"/>
    <mergeCell ref="B11:G12"/>
    <mergeCell ref="B38:G39"/>
    <mergeCell ref="B40:G41"/>
    <mergeCell ref="AY37:BA37"/>
    <mergeCell ref="O36:P36"/>
    <mergeCell ref="AX56:AY56"/>
    <mergeCell ref="B42:G43"/>
    <mergeCell ref="B44:G45"/>
    <mergeCell ref="B46:G47"/>
    <mergeCell ref="B48:G49"/>
    <mergeCell ref="B50:G52"/>
    <mergeCell ref="K38:BC39"/>
    <mergeCell ref="K42:BC43"/>
    <mergeCell ref="K44:BC45"/>
    <mergeCell ref="AM52:BB52"/>
    <mergeCell ref="H48:L49"/>
    <mergeCell ref="AR37:AT37"/>
    <mergeCell ref="BA56:BB56"/>
    <mergeCell ref="AK37:AM37"/>
    <mergeCell ref="P48:BC49"/>
    <mergeCell ref="H46:BC47"/>
  </mergeCells>
  <phoneticPr fontId="1"/>
  <dataValidations count="10">
    <dataValidation type="textLength" operator="lessThanOrEqual" allowBlank="1" showInputMessage="1" showErrorMessage="1" error="70字以内で記入" sqref="H14:AC15">
      <formula1>71</formula1>
    </dataValidation>
    <dataValidation type="textLength" imeMode="disabled" allowBlank="1" showInputMessage="1" showErrorMessage="1" sqref="I11 I20">
      <formula1>7</formula1>
      <formula2>8</formula2>
    </dataValidation>
    <dataValidation imeMode="disabled" allowBlank="1" showInputMessage="1" showErrorMessage="1" sqref="AN12 AN21"/>
    <dataValidation imeMode="hiragana" allowBlank="1" showInputMessage="1" showErrorMessage="1" sqref="AD9 K16 AJ14 P11 P20 AD16"/>
    <dataValidation type="list" allowBlank="1" showInputMessage="1" showErrorMessage="1" error="プルダウンリストから選択" sqref="H51:H52 V51:V52 AD51:AD52 AI51">
      <formula1>"○,1,2,3,4,5,6"</formula1>
    </dataValidation>
    <dataValidation type="whole" imeMode="disabled" operator="greaterThanOrEqual" allowBlank="1" showInputMessage="1" showErrorMessage="1" error="数値を正しく入力" sqref="H18 S18 Z18 AL18 AW18 U19 AE19 AN19 L35 S35 AA35 AH35 AT35 O36 Y36 AI36 AQ36 AR37 AK37 S37 AY37 AT31 H30:H32 H27">
      <formula1>1</formula1>
    </dataValidation>
    <dataValidation type="textLength" operator="lessThanOrEqual" allowBlank="1" showInputMessage="1" showErrorMessage="1" error="300字以内で記入" sqref="B83:BC85 B79:BC81 B65:BC67 B70:BC72 B75:BC77 B61:BC63 H22:BC23">
      <formula1>302</formula1>
    </dataValidation>
    <dataValidation type="textLength" operator="lessThanOrEqual" allowBlank="1" showInputMessage="1" showErrorMessage="1" error="150字以内で記入" sqref="H28 H33">
      <formula1>302</formula1>
    </dataValidation>
    <dataValidation type="textLength" allowBlank="1" showInputMessage="1" showErrorMessage="1" error="西暦で入力" sqref="AU3:AV3">
      <formula1>4</formula1>
      <formula2>4</formula2>
    </dataValidation>
    <dataValidation type="textLength" operator="lessThanOrEqual" allowBlank="1" showInputMessage="1" showErrorMessage="1" error="150字以内で記入" sqref="H24:BC25">
      <formula1>152</formula1>
    </dataValidation>
  </dataValidations>
  <printOptions horizontalCentered="1"/>
  <pageMargins left="0.19685039370078741" right="0" top="0.39370078740157483" bottom="0.19685039370078741" header="0.31496062992125984" footer="0.31496062992125984"/>
  <pageSetup paperSize="9" scale="70" orientation="portrait" r:id="rId1"/>
  <rowBreaks count="1" manualBreakCount="1">
    <brk id="54" min="1" max="54"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GB101">
              <controlPr defaultSize="0" autoFill="0" autoPict="0">
                <anchor moveWithCells="1">
                  <from>
                    <xdr:col>16</xdr:col>
                    <xdr:colOff>133350</xdr:colOff>
                    <xdr:row>4</xdr:row>
                    <xdr:rowOff>0</xdr:rowOff>
                  </from>
                  <to>
                    <xdr:col>32</xdr:col>
                    <xdr:colOff>133350</xdr:colOff>
                    <xdr:row>5</xdr:row>
                    <xdr:rowOff>0</xdr:rowOff>
                  </to>
                </anchor>
              </controlPr>
            </control>
          </mc:Choice>
        </mc:AlternateContent>
        <mc:AlternateContent xmlns:mc="http://schemas.openxmlformats.org/markup-compatibility/2006">
          <mc:Choice Requires="x14">
            <control shapeId="15362" r:id="rId5" name="RB101">
              <controlPr defaultSize="0" autoFill="0" autoLine="0" autoPict="0">
                <anchor moveWithCells="1">
                  <from>
                    <xdr:col>17</xdr:col>
                    <xdr:colOff>0</xdr:colOff>
                    <xdr:row>4</xdr:row>
                    <xdr:rowOff>28575</xdr:rowOff>
                  </from>
                  <to>
                    <xdr:col>18</xdr:col>
                    <xdr:colOff>9525</xdr:colOff>
                    <xdr:row>4</xdr:row>
                    <xdr:rowOff>200025</xdr:rowOff>
                  </to>
                </anchor>
              </controlPr>
            </control>
          </mc:Choice>
        </mc:AlternateContent>
        <mc:AlternateContent xmlns:mc="http://schemas.openxmlformats.org/markup-compatibility/2006">
          <mc:Choice Requires="x14">
            <control shapeId="15363" r:id="rId6" name="RB102">
              <controlPr defaultSize="0" autoFill="0" autoLine="0" autoPict="0">
                <anchor moveWithCells="1">
                  <from>
                    <xdr:col>25</xdr:col>
                    <xdr:colOff>0</xdr:colOff>
                    <xdr:row>4</xdr:row>
                    <xdr:rowOff>28575</xdr:rowOff>
                  </from>
                  <to>
                    <xdr:col>26</xdr:col>
                    <xdr:colOff>9525</xdr:colOff>
                    <xdr:row>4</xdr:row>
                    <xdr:rowOff>200025</xdr:rowOff>
                  </to>
                </anchor>
              </controlPr>
            </control>
          </mc:Choice>
        </mc:AlternateContent>
        <mc:AlternateContent xmlns:mc="http://schemas.openxmlformats.org/markup-compatibility/2006">
          <mc:Choice Requires="x14">
            <control shapeId="15365" r:id="rId7" name="CB101">
              <controlPr defaultSize="0" autoFill="0" autoLine="0" autoPict="0">
                <anchor moveWithCells="1">
                  <from>
                    <xdr:col>7</xdr:col>
                    <xdr:colOff>0</xdr:colOff>
                    <xdr:row>29</xdr:row>
                    <xdr:rowOff>28575</xdr:rowOff>
                  </from>
                  <to>
                    <xdr:col>8</xdr:col>
                    <xdr:colOff>9525</xdr:colOff>
                    <xdr:row>29</xdr:row>
                    <xdr:rowOff>200025</xdr:rowOff>
                  </to>
                </anchor>
              </controlPr>
            </control>
          </mc:Choice>
        </mc:AlternateContent>
        <mc:AlternateContent xmlns:mc="http://schemas.openxmlformats.org/markup-compatibility/2006">
          <mc:Choice Requires="x14">
            <control shapeId="15366" r:id="rId8" name="CB102">
              <controlPr defaultSize="0" autoFill="0" autoLine="0" autoPict="0">
                <anchor moveWithCells="1">
                  <from>
                    <xdr:col>19</xdr:col>
                    <xdr:colOff>0</xdr:colOff>
                    <xdr:row>29</xdr:row>
                    <xdr:rowOff>28575</xdr:rowOff>
                  </from>
                  <to>
                    <xdr:col>20</xdr:col>
                    <xdr:colOff>9525</xdr:colOff>
                    <xdr:row>29</xdr:row>
                    <xdr:rowOff>200025</xdr:rowOff>
                  </to>
                </anchor>
              </controlPr>
            </control>
          </mc:Choice>
        </mc:AlternateContent>
        <mc:AlternateContent xmlns:mc="http://schemas.openxmlformats.org/markup-compatibility/2006">
          <mc:Choice Requires="x14">
            <control shapeId="15367" r:id="rId9" name="CB103">
              <controlPr defaultSize="0" autoFill="0" autoLine="0" autoPict="0">
                <anchor moveWithCells="1">
                  <from>
                    <xdr:col>28</xdr:col>
                    <xdr:colOff>0</xdr:colOff>
                    <xdr:row>29</xdr:row>
                    <xdr:rowOff>28575</xdr:rowOff>
                  </from>
                  <to>
                    <xdr:col>29</xdr:col>
                    <xdr:colOff>9525</xdr:colOff>
                    <xdr:row>29</xdr:row>
                    <xdr:rowOff>200025</xdr:rowOff>
                  </to>
                </anchor>
              </controlPr>
            </control>
          </mc:Choice>
        </mc:AlternateContent>
        <mc:AlternateContent xmlns:mc="http://schemas.openxmlformats.org/markup-compatibility/2006">
          <mc:Choice Requires="x14">
            <control shapeId="15368" r:id="rId10" name="CB104">
              <controlPr defaultSize="0" autoFill="0" autoLine="0" autoPict="0">
                <anchor moveWithCells="1">
                  <from>
                    <xdr:col>40</xdr:col>
                    <xdr:colOff>0</xdr:colOff>
                    <xdr:row>29</xdr:row>
                    <xdr:rowOff>28575</xdr:rowOff>
                  </from>
                  <to>
                    <xdr:col>41</xdr:col>
                    <xdr:colOff>9525</xdr:colOff>
                    <xdr:row>29</xdr:row>
                    <xdr:rowOff>200025</xdr:rowOff>
                  </to>
                </anchor>
              </controlPr>
            </control>
          </mc:Choice>
        </mc:AlternateContent>
        <mc:AlternateContent xmlns:mc="http://schemas.openxmlformats.org/markup-compatibility/2006">
          <mc:Choice Requires="x14">
            <control shapeId="15369" r:id="rId11" name="CB105">
              <controlPr defaultSize="0" autoFill="0" autoLine="0" autoPict="0">
                <anchor moveWithCells="1">
                  <from>
                    <xdr:col>7</xdr:col>
                    <xdr:colOff>0</xdr:colOff>
                    <xdr:row>30</xdr:row>
                    <xdr:rowOff>28575</xdr:rowOff>
                  </from>
                  <to>
                    <xdr:col>8</xdr:col>
                    <xdr:colOff>9525</xdr:colOff>
                    <xdr:row>30</xdr:row>
                    <xdr:rowOff>200025</xdr:rowOff>
                  </to>
                </anchor>
              </controlPr>
            </control>
          </mc:Choice>
        </mc:AlternateContent>
        <mc:AlternateContent xmlns:mc="http://schemas.openxmlformats.org/markup-compatibility/2006">
          <mc:Choice Requires="x14">
            <control shapeId="15370" r:id="rId12" name="GB102">
              <controlPr defaultSize="0" autoFill="0" autoPict="0">
                <anchor moveWithCells="1">
                  <from>
                    <xdr:col>6</xdr:col>
                    <xdr:colOff>133350</xdr:colOff>
                    <xdr:row>45</xdr:row>
                    <xdr:rowOff>0</xdr:rowOff>
                  </from>
                  <to>
                    <xdr:col>8</xdr:col>
                    <xdr:colOff>19050</xdr:colOff>
                    <xdr:row>46</xdr:row>
                    <xdr:rowOff>247650</xdr:rowOff>
                  </to>
                </anchor>
              </controlPr>
            </control>
          </mc:Choice>
        </mc:AlternateContent>
        <mc:AlternateContent xmlns:mc="http://schemas.openxmlformats.org/markup-compatibility/2006">
          <mc:Choice Requires="x14">
            <control shapeId="15371" r:id="rId13" name="RB104">
              <controlPr defaultSize="0" autoFill="0" autoLine="0" autoPict="0">
                <anchor moveWithCells="1">
                  <from>
                    <xdr:col>7</xdr:col>
                    <xdr:colOff>0</xdr:colOff>
                    <xdr:row>41</xdr:row>
                    <xdr:rowOff>28575</xdr:rowOff>
                  </from>
                  <to>
                    <xdr:col>8</xdr:col>
                    <xdr:colOff>9525</xdr:colOff>
                    <xdr:row>41</xdr:row>
                    <xdr:rowOff>200025</xdr:rowOff>
                  </to>
                </anchor>
              </controlPr>
            </control>
          </mc:Choice>
        </mc:AlternateContent>
        <mc:AlternateContent xmlns:mc="http://schemas.openxmlformats.org/markup-compatibility/2006">
          <mc:Choice Requires="x14">
            <control shapeId="15372" r:id="rId14" name="RB105">
              <controlPr defaultSize="0" autoFill="0" autoLine="0" autoPict="0">
                <anchor moveWithCells="1">
                  <from>
                    <xdr:col>7</xdr:col>
                    <xdr:colOff>0</xdr:colOff>
                    <xdr:row>42</xdr:row>
                    <xdr:rowOff>28575</xdr:rowOff>
                  </from>
                  <to>
                    <xdr:col>8</xdr:col>
                    <xdr:colOff>9525</xdr:colOff>
                    <xdr:row>42</xdr:row>
                    <xdr:rowOff>200025</xdr:rowOff>
                  </to>
                </anchor>
              </controlPr>
            </control>
          </mc:Choice>
        </mc:AlternateContent>
        <mc:AlternateContent xmlns:mc="http://schemas.openxmlformats.org/markup-compatibility/2006">
          <mc:Choice Requires="x14">
            <control shapeId="15373" r:id="rId15" name="GB103">
              <controlPr defaultSize="0" autoFill="0" autoPict="0">
                <anchor moveWithCells="1">
                  <from>
                    <xdr:col>6</xdr:col>
                    <xdr:colOff>133350</xdr:colOff>
                    <xdr:row>45</xdr:row>
                    <xdr:rowOff>0</xdr:rowOff>
                  </from>
                  <to>
                    <xdr:col>8</xdr:col>
                    <xdr:colOff>19050</xdr:colOff>
                    <xdr:row>46</xdr:row>
                    <xdr:rowOff>247650</xdr:rowOff>
                  </to>
                </anchor>
              </controlPr>
            </control>
          </mc:Choice>
        </mc:AlternateContent>
        <mc:AlternateContent xmlns:mc="http://schemas.openxmlformats.org/markup-compatibility/2006">
          <mc:Choice Requires="x14">
            <control shapeId="15374" r:id="rId16" name="RB106">
              <controlPr defaultSize="0" autoFill="0" autoLine="0" autoPict="0">
                <anchor moveWithCells="1">
                  <from>
                    <xdr:col>7</xdr:col>
                    <xdr:colOff>0</xdr:colOff>
                    <xdr:row>43</xdr:row>
                    <xdr:rowOff>28575</xdr:rowOff>
                  </from>
                  <to>
                    <xdr:col>8</xdr:col>
                    <xdr:colOff>9525</xdr:colOff>
                    <xdr:row>43</xdr:row>
                    <xdr:rowOff>200025</xdr:rowOff>
                  </to>
                </anchor>
              </controlPr>
            </control>
          </mc:Choice>
        </mc:AlternateContent>
        <mc:AlternateContent xmlns:mc="http://schemas.openxmlformats.org/markup-compatibility/2006">
          <mc:Choice Requires="x14">
            <control shapeId="15375" r:id="rId17" name="RB107">
              <controlPr defaultSize="0" autoFill="0" autoLine="0" autoPict="0">
                <anchor moveWithCells="1">
                  <from>
                    <xdr:col>7</xdr:col>
                    <xdr:colOff>0</xdr:colOff>
                    <xdr:row>44</xdr:row>
                    <xdr:rowOff>28575</xdr:rowOff>
                  </from>
                  <to>
                    <xdr:col>8</xdr:col>
                    <xdr:colOff>9525</xdr:colOff>
                    <xdr:row>44</xdr:row>
                    <xdr:rowOff>200025</xdr:rowOff>
                  </to>
                </anchor>
              </controlPr>
            </control>
          </mc:Choice>
        </mc:AlternateContent>
        <mc:AlternateContent xmlns:mc="http://schemas.openxmlformats.org/markup-compatibility/2006">
          <mc:Choice Requires="x14">
            <control shapeId="15376" r:id="rId18" name="GB104">
              <controlPr defaultSize="0" autoFill="0" autoPict="0">
                <anchor moveWithCells="1">
                  <from>
                    <xdr:col>11</xdr:col>
                    <xdr:colOff>133350</xdr:colOff>
                    <xdr:row>47</xdr:row>
                    <xdr:rowOff>0</xdr:rowOff>
                  </from>
                  <to>
                    <xdr:col>13</xdr:col>
                    <xdr:colOff>38100</xdr:colOff>
                    <xdr:row>48</xdr:row>
                    <xdr:rowOff>247650</xdr:rowOff>
                  </to>
                </anchor>
              </controlPr>
            </control>
          </mc:Choice>
        </mc:AlternateContent>
        <mc:AlternateContent xmlns:mc="http://schemas.openxmlformats.org/markup-compatibility/2006">
          <mc:Choice Requires="x14">
            <control shapeId="15377" r:id="rId19" name="RB108">
              <controlPr defaultSize="0" autoFill="0" autoLine="0" autoPict="0">
                <anchor moveWithCells="1">
                  <from>
                    <xdr:col>12</xdr:col>
                    <xdr:colOff>0</xdr:colOff>
                    <xdr:row>47</xdr:row>
                    <xdr:rowOff>28575</xdr:rowOff>
                  </from>
                  <to>
                    <xdr:col>13</xdr:col>
                    <xdr:colOff>9525</xdr:colOff>
                    <xdr:row>47</xdr:row>
                    <xdr:rowOff>200025</xdr:rowOff>
                  </to>
                </anchor>
              </controlPr>
            </control>
          </mc:Choice>
        </mc:AlternateContent>
        <mc:AlternateContent xmlns:mc="http://schemas.openxmlformats.org/markup-compatibility/2006">
          <mc:Choice Requires="x14">
            <control shapeId="15378" r:id="rId20" name="RB109">
              <controlPr defaultSize="0" autoFill="0" autoLine="0" autoPict="0">
                <anchor moveWithCells="1">
                  <from>
                    <xdr:col>12</xdr:col>
                    <xdr:colOff>0</xdr:colOff>
                    <xdr:row>48</xdr:row>
                    <xdr:rowOff>28575</xdr:rowOff>
                  </from>
                  <to>
                    <xdr:col>13</xdr:col>
                    <xdr:colOff>9525</xdr:colOff>
                    <xdr:row>48</xdr:row>
                    <xdr:rowOff>200025</xdr:rowOff>
                  </to>
                </anchor>
              </controlPr>
            </control>
          </mc:Choice>
        </mc:AlternateContent>
        <mc:AlternateContent xmlns:mc="http://schemas.openxmlformats.org/markup-compatibility/2006">
          <mc:Choice Requires="x14">
            <control shapeId="15379" r:id="rId21" name="GB105">
              <controlPr defaultSize="0" autoFill="0" autoPict="0">
                <anchor moveWithCells="1">
                  <from>
                    <xdr:col>6</xdr:col>
                    <xdr:colOff>133350</xdr:colOff>
                    <xdr:row>52</xdr:row>
                    <xdr:rowOff>0</xdr:rowOff>
                  </from>
                  <to>
                    <xdr:col>8</xdr:col>
                    <xdr:colOff>19050</xdr:colOff>
                    <xdr:row>54</xdr:row>
                    <xdr:rowOff>0</xdr:rowOff>
                  </to>
                </anchor>
              </controlPr>
            </control>
          </mc:Choice>
        </mc:AlternateContent>
        <mc:AlternateContent xmlns:mc="http://schemas.openxmlformats.org/markup-compatibility/2006">
          <mc:Choice Requires="x14">
            <control shapeId="15380" r:id="rId22" name="RB110">
              <controlPr defaultSize="0" autoFill="0" autoLine="0" autoPict="0">
                <anchor moveWithCells="1">
                  <from>
                    <xdr:col>7</xdr:col>
                    <xdr:colOff>0</xdr:colOff>
                    <xdr:row>37</xdr:row>
                    <xdr:rowOff>28575</xdr:rowOff>
                  </from>
                  <to>
                    <xdr:col>8</xdr:col>
                    <xdr:colOff>9525</xdr:colOff>
                    <xdr:row>37</xdr:row>
                    <xdr:rowOff>200025</xdr:rowOff>
                  </to>
                </anchor>
              </controlPr>
            </control>
          </mc:Choice>
        </mc:AlternateContent>
        <mc:AlternateContent xmlns:mc="http://schemas.openxmlformats.org/markup-compatibility/2006">
          <mc:Choice Requires="x14">
            <control shapeId="15381" r:id="rId23" name="RB111">
              <controlPr defaultSize="0" autoFill="0" autoLine="0" autoPict="0">
                <anchor moveWithCells="1">
                  <from>
                    <xdr:col>7</xdr:col>
                    <xdr:colOff>0</xdr:colOff>
                    <xdr:row>38</xdr:row>
                    <xdr:rowOff>28575</xdr:rowOff>
                  </from>
                  <to>
                    <xdr:col>8</xdr:col>
                    <xdr:colOff>9525</xdr:colOff>
                    <xdr:row>38</xdr:row>
                    <xdr:rowOff>200025</xdr:rowOff>
                  </to>
                </anchor>
              </controlPr>
            </control>
          </mc:Choice>
        </mc:AlternateContent>
        <mc:AlternateContent xmlns:mc="http://schemas.openxmlformats.org/markup-compatibility/2006">
          <mc:Choice Requires="x14">
            <control shapeId="15382" r:id="rId24" name="GB106">
              <controlPr defaultSize="0" autoFill="0" autoPict="0">
                <anchor moveWithCells="1">
                  <from>
                    <xdr:col>17</xdr:col>
                    <xdr:colOff>133350</xdr:colOff>
                    <xdr:row>85</xdr:row>
                    <xdr:rowOff>0</xdr:rowOff>
                  </from>
                  <to>
                    <xdr:col>33</xdr:col>
                    <xdr:colOff>133350</xdr:colOff>
                    <xdr:row>86</xdr:row>
                    <xdr:rowOff>9525</xdr:rowOff>
                  </to>
                </anchor>
              </controlPr>
            </control>
          </mc:Choice>
        </mc:AlternateContent>
        <mc:AlternateContent xmlns:mc="http://schemas.openxmlformats.org/markup-compatibility/2006">
          <mc:Choice Requires="x14">
            <control shapeId="15385" r:id="rId25" name="GB107">
              <controlPr defaultSize="0" autoFill="0" autoPict="0">
                <anchor moveWithCells="1">
                  <from>
                    <xdr:col>17</xdr:col>
                    <xdr:colOff>133350</xdr:colOff>
                    <xdr:row>85</xdr:row>
                    <xdr:rowOff>0</xdr:rowOff>
                  </from>
                  <to>
                    <xdr:col>25</xdr:col>
                    <xdr:colOff>133350</xdr:colOff>
                    <xdr:row>86</xdr:row>
                    <xdr:rowOff>9525</xdr:rowOff>
                  </to>
                </anchor>
              </controlPr>
            </control>
          </mc:Choice>
        </mc:AlternateContent>
        <mc:AlternateContent xmlns:mc="http://schemas.openxmlformats.org/markup-compatibility/2006">
          <mc:Choice Requires="x14">
            <control shapeId="15388" r:id="rId26" name="GB108">
              <controlPr defaultSize="0" autoFill="0" autoPict="0">
                <anchor moveWithCells="1">
                  <from>
                    <xdr:col>21</xdr:col>
                    <xdr:colOff>133350</xdr:colOff>
                    <xdr:row>85</xdr:row>
                    <xdr:rowOff>0</xdr:rowOff>
                  </from>
                  <to>
                    <xdr:col>29</xdr:col>
                    <xdr:colOff>133350</xdr:colOff>
                    <xdr:row>86</xdr:row>
                    <xdr:rowOff>9525</xdr:rowOff>
                  </to>
                </anchor>
              </controlPr>
            </control>
          </mc:Choice>
        </mc:AlternateContent>
        <mc:AlternateContent xmlns:mc="http://schemas.openxmlformats.org/markup-compatibility/2006">
          <mc:Choice Requires="x14">
            <control shapeId="15391" r:id="rId27" name="GB109">
              <controlPr defaultSize="0" autoFill="0" autoPict="0">
                <anchor moveWithCells="1">
                  <from>
                    <xdr:col>7</xdr:col>
                    <xdr:colOff>133350</xdr:colOff>
                    <xdr:row>87</xdr:row>
                    <xdr:rowOff>0</xdr:rowOff>
                  </from>
                  <to>
                    <xdr:col>15</xdr:col>
                    <xdr:colOff>133350</xdr:colOff>
                    <xdr:row>88</xdr:row>
                    <xdr:rowOff>9525</xdr:rowOff>
                  </to>
                </anchor>
              </controlPr>
            </control>
          </mc:Choice>
        </mc:AlternateContent>
        <mc:AlternateContent xmlns:mc="http://schemas.openxmlformats.org/markup-compatibility/2006">
          <mc:Choice Requires="x14">
            <control shapeId="15392" r:id="rId28" name="RB118">
              <controlPr defaultSize="0" autoFill="0" autoLine="0" autoPict="0">
                <anchor moveWithCells="1">
                  <from>
                    <xdr:col>8</xdr:col>
                    <xdr:colOff>0</xdr:colOff>
                    <xdr:row>87</xdr:row>
                    <xdr:rowOff>28575</xdr:rowOff>
                  </from>
                  <to>
                    <xdr:col>9</xdr:col>
                    <xdr:colOff>9525</xdr:colOff>
                    <xdr:row>87</xdr:row>
                    <xdr:rowOff>200025</xdr:rowOff>
                  </to>
                </anchor>
              </controlPr>
            </control>
          </mc:Choice>
        </mc:AlternateContent>
        <mc:AlternateContent xmlns:mc="http://schemas.openxmlformats.org/markup-compatibility/2006">
          <mc:Choice Requires="x14">
            <control shapeId="15393" r:id="rId29" name="RB119">
              <controlPr defaultSize="0" autoFill="0" autoLine="0" autoPict="0">
                <anchor moveWithCells="1">
                  <from>
                    <xdr:col>14</xdr:col>
                    <xdr:colOff>0</xdr:colOff>
                    <xdr:row>87</xdr:row>
                    <xdr:rowOff>28575</xdr:rowOff>
                  </from>
                  <to>
                    <xdr:col>15</xdr:col>
                    <xdr:colOff>9525</xdr:colOff>
                    <xdr:row>87</xdr:row>
                    <xdr:rowOff>200025</xdr:rowOff>
                  </to>
                </anchor>
              </controlPr>
            </control>
          </mc:Choice>
        </mc:AlternateContent>
        <mc:AlternateContent xmlns:mc="http://schemas.openxmlformats.org/markup-compatibility/2006">
          <mc:Choice Requires="x14">
            <control shapeId="15394" r:id="rId30" name="GB110">
              <controlPr defaultSize="0" autoFill="0" autoPict="0">
                <anchor moveWithCells="1">
                  <from>
                    <xdr:col>7</xdr:col>
                    <xdr:colOff>133350</xdr:colOff>
                    <xdr:row>88</xdr:row>
                    <xdr:rowOff>0</xdr:rowOff>
                  </from>
                  <to>
                    <xdr:col>15</xdr:col>
                    <xdr:colOff>133350</xdr:colOff>
                    <xdr:row>89</xdr:row>
                    <xdr:rowOff>9525</xdr:rowOff>
                  </to>
                </anchor>
              </controlPr>
            </control>
          </mc:Choice>
        </mc:AlternateContent>
        <mc:AlternateContent xmlns:mc="http://schemas.openxmlformats.org/markup-compatibility/2006">
          <mc:Choice Requires="x14">
            <control shapeId="15395" r:id="rId31" name="RB120">
              <controlPr defaultSize="0" autoFill="0" autoLine="0" autoPict="0">
                <anchor moveWithCells="1">
                  <from>
                    <xdr:col>8</xdr:col>
                    <xdr:colOff>0</xdr:colOff>
                    <xdr:row>88</xdr:row>
                    <xdr:rowOff>38100</xdr:rowOff>
                  </from>
                  <to>
                    <xdr:col>9</xdr:col>
                    <xdr:colOff>9525</xdr:colOff>
                    <xdr:row>88</xdr:row>
                    <xdr:rowOff>209550</xdr:rowOff>
                  </to>
                </anchor>
              </controlPr>
            </control>
          </mc:Choice>
        </mc:AlternateContent>
        <mc:AlternateContent xmlns:mc="http://schemas.openxmlformats.org/markup-compatibility/2006">
          <mc:Choice Requires="x14">
            <control shapeId="15396" r:id="rId32" name="RB121">
              <controlPr defaultSize="0" autoFill="0" autoLine="0" autoPict="0">
                <anchor moveWithCells="1">
                  <from>
                    <xdr:col>14</xdr:col>
                    <xdr:colOff>0</xdr:colOff>
                    <xdr:row>88</xdr:row>
                    <xdr:rowOff>28575</xdr:rowOff>
                  </from>
                  <to>
                    <xdr:col>15</xdr:col>
                    <xdr:colOff>9525</xdr:colOff>
                    <xdr:row>88</xdr:row>
                    <xdr:rowOff>200025</xdr:rowOff>
                  </to>
                </anchor>
              </controlPr>
            </control>
          </mc:Choice>
        </mc:AlternateContent>
        <mc:AlternateContent xmlns:mc="http://schemas.openxmlformats.org/markup-compatibility/2006">
          <mc:Choice Requires="x14">
            <control shapeId="15397" r:id="rId33" name="GB111">
              <controlPr defaultSize="0" autoFill="0" autoPict="0">
                <anchor moveWithCells="1">
                  <from>
                    <xdr:col>7</xdr:col>
                    <xdr:colOff>133350</xdr:colOff>
                    <xdr:row>90</xdr:row>
                    <xdr:rowOff>0</xdr:rowOff>
                  </from>
                  <to>
                    <xdr:col>15</xdr:col>
                    <xdr:colOff>133350</xdr:colOff>
                    <xdr:row>91</xdr:row>
                    <xdr:rowOff>9525</xdr:rowOff>
                  </to>
                </anchor>
              </controlPr>
            </control>
          </mc:Choice>
        </mc:AlternateContent>
        <mc:AlternateContent xmlns:mc="http://schemas.openxmlformats.org/markup-compatibility/2006">
          <mc:Choice Requires="x14">
            <control shapeId="15398" r:id="rId34" name="RB122">
              <controlPr defaultSize="0" autoFill="0" autoLine="0" autoPict="0">
                <anchor moveWithCells="1">
                  <from>
                    <xdr:col>8</xdr:col>
                    <xdr:colOff>0</xdr:colOff>
                    <xdr:row>90</xdr:row>
                    <xdr:rowOff>28575</xdr:rowOff>
                  </from>
                  <to>
                    <xdr:col>9</xdr:col>
                    <xdr:colOff>9525</xdr:colOff>
                    <xdr:row>90</xdr:row>
                    <xdr:rowOff>200025</xdr:rowOff>
                  </to>
                </anchor>
              </controlPr>
            </control>
          </mc:Choice>
        </mc:AlternateContent>
        <mc:AlternateContent xmlns:mc="http://schemas.openxmlformats.org/markup-compatibility/2006">
          <mc:Choice Requires="x14">
            <control shapeId="15399" r:id="rId35" name="RB123">
              <controlPr defaultSize="0" autoFill="0" autoLine="0" autoPict="0">
                <anchor moveWithCells="1">
                  <from>
                    <xdr:col>14</xdr:col>
                    <xdr:colOff>0</xdr:colOff>
                    <xdr:row>90</xdr:row>
                    <xdr:rowOff>28575</xdr:rowOff>
                  </from>
                  <to>
                    <xdr:col>15</xdr:col>
                    <xdr:colOff>9525</xdr:colOff>
                    <xdr:row>90</xdr:row>
                    <xdr:rowOff>200025</xdr:rowOff>
                  </to>
                </anchor>
              </controlPr>
            </control>
          </mc:Choice>
        </mc:AlternateContent>
        <mc:AlternateContent xmlns:mc="http://schemas.openxmlformats.org/markup-compatibility/2006">
          <mc:Choice Requires="x14">
            <control shapeId="15400" r:id="rId36" name="CB101">
              <controlPr defaultSize="0" autoFill="0" autoLine="0" autoPict="0">
                <anchor moveWithCells="1">
                  <from>
                    <xdr:col>8</xdr:col>
                    <xdr:colOff>0</xdr:colOff>
                    <xdr:row>92</xdr:row>
                    <xdr:rowOff>28575</xdr:rowOff>
                  </from>
                  <to>
                    <xdr:col>9</xdr:col>
                    <xdr:colOff>9525</xdr:colOff>
                    <xdr:row>92</xdr:row>
                    <xdr:rowOff>200025</xdr:rowOff>
                  </to>
                </anchor>
              </controlPr>
            </control>
          </mc:Choice>
        </mc:AlternateContent>
        <mc:AlternateContent xmlns:mc="http://schemas.openxmlformats.org/markup-compatibility/2006">
          <mc:Choice Requires="x14">
            <control shapeId="15402" r:id="rId37" name="CB103">
              <controlPr defaultSize="0" autoFill="0" autoLine="0" autoPict="0">
                <anchor moveWithCells="1">
                  <from>
                    <xdr:col>29</xdr:col>
                    <xdr:colOff>0</xdr:colOff>
                    <xdr:row>92</xdr:row>
                    <xdr:rowOff>28575</xdr:rowOff>
                  </from>
                  <to>
                    <xdr:col>30</xdr:col>
                    <xdr:colOff>9525</xdr:colOff>
                    <xdr:row>92</xdr:row>
                    <xdr:rowOff>200025</xdr:rowOff>
                  </to>
                </anchor>
              </controlPr>
            </control>
          </mc:Choice>
        </mc:AlternateContent>
        <mc:AlternateContent xmlns:mc="http://schemas.openxmlformats.org/markup-compatibility/2006">
          <mc:Choice Requires="x14">
            <control shapeId="15404" r:id="rId38" name="CB105">
              <controlPr defaultSize="0" autoFill="0" autoLine="0" autoPict="0">
                <anchor moveWithCells="1">
                  <from>
                    <xdr:col>8</xdr:col>
                    <xdr:colOff>0</xdr:colOff>
                    <xdr:row>93</xdr:row>
                    <xdr:rowOff>28575</xdr:rowOff>
                  </from>
                  <to>
                    <xdr:col>9</xdr:col>
                    <xdr:colOff>9525</xdr:colOff>
                    <xdr:row>93</xdr:row>
                    <xdr:rowOff>200025</xdr:rowOff>
                  </to>
                </anchor>
              </controlPr>
            </control>
          </mc:Choice>
        </mc:AlternateContent>
        <mc:AlternateContent xmlns:mc="http://schemas.openxmlformats.org/markup-compatibility/2006">
          <mc:Choice Requires="x14">
            <control shapeId="15405" r:id="rId39" name="CB102">
              <controlPr defaultSize="0" autoFill="0" autoLine="0" autoPict="0">
                <anchor moveWithCells="1">
                  <from>
                    <xdr:col>18</xdr:col>
                    <xdr:colOff>0</xdr:colOff>
                    <xdr:row>92</xdr:row>
                    <xdr:rowOff>28575</xdr:rowOff>
                  </from>
                  <to>
                    <xdr:col>19</xdr:col>
                    <xdr:colOff>9525</xdr:colOff>
                    <xdr:row>92</xdr:row>
                    <xdr:rowOff>200025</xdr:rowOff>
                  </to>
                </anchor>
              </controlPr>
            </control>
          </mc:Choice>
        </mc:AlternateContent>
        <mc:AlternateContent xmlns:mc="http://schemas.openxmlformats.org/markup-compatibility/2006">
          <mc:Choice Requires="x14">
            <control shapeId="15406" r:id="rId40" name="GB110">
              <controlPr defaultSize="0" autoFill="0" autoPict="0">
                <anchor moveWithCells="1">
                  <from>
                    <xdr:col>7</xdr:col>
                    <xdr:colOff>133350</xdr:colOff>
                    <xdr:row>90</xdr:row>
                    <xdr:rowOff>0</xdr:rowOff>
                  </from>
                  <to>
                    <xdr:col>15</xdr:col>
                    <xdr:colOff>133350</xdr:colOff>
                    <xdr:row>91</xdr:row>
                    <xdr:rowOff>9525</xdr:rowOff>
                  </to>
                </anchor>
              </controlPr>
            </control>
          </mc:Choice>
        </mc:AlternateContent>
        <mc:AlternateContent xmlns:mc="http://schemas.openxmlformats.org/markup-compatibility/2006">
          <mc:Choice Requires="x14">
            <control shapeId="15407" r:id="rId41" name="RB104">
              <controlPr defaultSize="0" autoFill="0" autoLine="0" autoPict="0">
                <anchor moveWithCells="1">
                  <from>
                    <xdr:col>7</xdr:col>
                    <xdr:colOff>0</xdr:colOff>
                    <xdr:row>39</xdr:row>
                    <xdr:rowOff>28575</xdr:rowOff>
                  </from>
                  <to>
                    <xdr:col>8</xdr:col>
                    <xdr:colOff>9525</xdr:colOff>
                    <xdr:row>39</xdr:row>
                    <xdr:rowOff>200025</xdr:rowOff>
                  </to>
                </anchor>
              </controlPr>
            </control>
          </mc:Choice>
        </mc:AlternateContent>
        <mc:AlternateContent xmlns:mc="http://schemas.openxmlformats.org/markup-compatibility/2006">
          <mc:Choice Requires="x14">
            <control shapeId="15408" r:id="rId42" name="RB105">
              <controlPr defaultSize="0" autoFill="0" autoLine="0" autoPict="0">
                <anchor moveWithCells="1">
                  <from>
                    <xdr:col>7</xdr:col>
                    <xdr:colOff>0</xdr:colOff>
                    <xdr:row>40</xdr:row>
                    <xdr:rowOff>28575</xdr:rowOff>
                  </from>
                  <to>
                    <xdr:col>8</xdr:col>
                    <xdr:colOff>9525</xdr:colOff>
                    <xdr:row>40</xdr:row>
                    <xdr:rowOff>200025</xdr:rowOff>
                  </to>
                </anchor>
              </controlPr>
            </control>
          </mc:Choice>
        </mc:AlternateContent>
        <mc:AlternateContent xmlns:mc="http://schemas.openxmlformats.org/markup-compatibility/2006">
          <mc:Choice Requires="x14">
            <control shapeId="15409" r:id="rId43" name="GB103">
              <controlPr defaultSize="0" autoFill="0" autoPict="0">
                <anchor moveWithCells="1">
                  <from>
                    <xdr:col>6</xdr:col>
                    <xdr:colOff>133350</xdr:colOff>
                    <xdr:row>39</xdr:row>
                    <xdr:rowOff>0</xdr:rowOff>
                  </from>
                  <to>
                    <xdr:col>8</xdr:col>
                    <xdr:colOff>19050</xdr:colOff>
                    <xdr:row>40</xdr:row>
                    <xdr:rowOff>247650</xdr:rowOff>
                  </to>
                </anchor>
              </controlPr>
            </control>
          </mc:Choice>
        </mc:AlternateContent>
        <mc:AlternateContent xmlns:mc="http://schemas.openxmlformats.org/markup-compatibility/2006">
          <mc:Choice Requires="x14">
            <control shapeId="15410" r:id="rId44" name="RB106">
              <controlPr defaultSize="0" autoFill="0" autoLine="0" autoPict="0">
                <anchor moveWithCells="1">
                  <from>
                    <xdr:col>7</xdr:col>
                    <xdr:colOff>0</xdr:colOff>
                    <xdr:row>39</xdr:row>
                    <xdr:rowOff>28575</xdr:rowOff>
                  </from>
                  <to>
                    <xdr:col>8</xdr:col>
                    <xdr:colOff>9525</xdr:colOff>
                    <xdr:row>39</xdr:row>
                    <xdr:rowOff>200025</xdr:rowOff>
                  </to>
                </anchor>
              </controlPr>
            </control>
          </mc:Choice>
        </mc:AlternateContent>
        <mc:AlternateContent xmlns:mc="http://schemas.openxmlformats.org/markup-compatibility/2006">
          <mc:Choice Requires="x14">
            <control shapeId="15411" r:id="rId45" name="RB107">
              <controlPr defaultSize="0" autoFill="0" autoLine="0" autoPict="0">
                <anchor moveWithCells="1">
                  <from>
                    <xdr:col>7</xdr:col>
                    <xdr:colOff>0</xdr:colOff>
                    <xdr:row>40</xdr:row>
                    <xdr:rowOff>28575</xdr:rowOff>
                  </from>
                  <to>
                    <xdr:col>8</xdr:col>
                    <xdr:colOff>9525</xdr:colOff>
                    <xdr:row>40</xdr:row>
                    <xdr:rowOff>200025</xdr:rowOff>
                  </to>
                </anchor>
              </controlPr>
            </control>
          </mc:Choice>
        </mc:AlternateContent>
        <mc:AlternateContent xmlns:mc="http://schemas.openxmlformats.org/markup-compatibility/2006">
          <mc:Choice Requires="x14">
            <control shapeId="15412" r:id="rId46" name="GB104">
              <controlPr defaultSize="0" autoFill="0" autoPict="0">
                <anchor moveWithCells="1">
                  <from>
                    <xdr:col>6</xdr:col>
                    <xdr:colOff>133350</xdr:colOff>
                    <xdr:row>41</xdr:row>
                    <xdr:rowOff>0</xdr:rowOff>
                  </from>
                  <to>
                    <xdr:col>8</xdr:col>
                    <xdr:colOff>19050</xdr:colOff>
                    <xdr:row>42</xdr:row>
                    <xdr:rowOff>247650</xdr:rowOff>
                  </to>
                </anchor>
              </controlPr>
            </control>
          </mc:Choice>
        </mc:AlternateContent>
        <mc:AlternateContent xmlns:mc="http://schemas.openxmlformats.org/markup-compatibility/2006">
          <mc:Choice Requires="x14">
            <control shapeId="15413" r:id="rId47" name="RB108">
              <controlPr defaultSize="0" autoFill="0" autoLine="0" autoPict="0">
                <anchor moveWithCells="1">
                  <from>
                    <xdr:col>7</xdr:col>
                    <xdr:colOff>0</xdr:colOff>
                    <xdr:row>41</xdr:row>
                    <xdr:rowOff>28575</xdr:rowOff>
                  </from>
                  <to>
                    <xdr:col>8</xdr:col>
                    <xdr:colOff>9525</xdr:colOff>
                    <xdr:row>41</xdr:row>
                    <xdr:rowOff>200025</xdr:rowOff>
                  </to>
                </anchor>
              </controlPr>
            </control>
          </mc:Choice>
        </mc:AlternateContent>
        <mc:AlternateContent xmlns:mc="http://schemas.openxmlformats.org/markup-compatibility/2006">
          <mc:Choice Requires="x14">
            <control shapeId="15414" r:id="rId48" name="RB109">
              <controlPr defaultSize="0" autoFill="0" autoLine="0" autoPict="0">
                <anchor moveWithCells="1">
                  <from>
                    <xdr:col>7</xdr:col>
                    <xdr:colOff>0</xdr:colOff>
                    <xdr:row>42</xdr:row>
                    <xdr:rowOff>28575</xdr:rowOff>
                  </from>
                  <to>
                    <xdr:col>8</xdr:col>
                    <xdr:colOff>9525</xdr:colOff>
                    <xdr:row>42</xdr:row>
                    <xdr:rowOff>200025</xdr:rowOff>
                  </to>
                </anchor>
              </controlPr>
            </control>
          </mc:Choice>
        </mc:AlternateContent>
        <mc:AlternateContent xmlns:mc="http://schemas.openxmlformats.org/markup-compatibility/2006">
          <mc:Choice Requires="x14">
            <control shapeId="15415" r:id="rId49" name="GB105">
              <controlPr defaultSize="0" autoFill="0" autoPict="0">
                <anchor moveWithCells="1">
                  <from>
                    <xdr:col>6</xdr:col>
                    <xdr:colOff>133350</xdr:colOff>
                    <xdr:row>43</xdr:row>
                    <xdr:rowOff>0</xdr:rowOff>
                  </from>
                  <to>
                    <xdr:col>8</xdr:col>
                    <xdr:colOff>19050</xdr:colOff>
                    <xdr:row>44</xdr:row>
                    <xdr:rowOff>247650</xdr:rowOff>
                  </to>
                </anchor>
              </controlPr>
            </control>
          </mc:Choice>
        </mc:AlternateContent>
        <mc:AlternateContent xmlns:mc="http://schemas.openxmlformats.org/markup-compatibility/2006">
          <mc:Choice Requires="x14">
            <control shapeId="15416" r:id="rId50" name="RB110">
              <controlPr defaultSize="0" autoFill="0" autoLine="0" autoPict="0">
                <anchor moveWithCells="1">
                  <from>
                    <xdr:col>7</xdr:col>
                    <xdr:colOff>0</xdr:colOff>
                    <xdr:row>43</xdr:row>
                    <xdr:rowOff>28575</xdr:rowOff>
                  </from>
                  <to>
                    <xdr:col>8</xdr:col>
                    <xdr:colOff>9525</xdr:colOff>
                    <xdr:row>43</xdr:row>
                    <xdr:rowOff>200025</xdr:rowOff>
                  </to>
                </anchor>
              </controlPr>
            </control>
          </mc:Choice>
        </mc:AlternateContent>
        <mc:AlternateContent xmlns:mc="http://schemas.openxmlformats.org/markup-compatibility/2006">
          <mc:Choice Requires="x14">
            <control shapeId="15417" r:id="rId51" name="RB111">
              <controlPr defaultSize="0" autoFill="0" autoLine="0" autoPict="0">
                <anchor moveWithCells="1">
                  <from>
                    <xdr:col>7</xdr:col>
                    <xdr:colOff>0</xdr:colOff>
                    <xdr:row>44</xdr:row>
                    <xdr:rowOff>28575</xdr:rowOff>
                  </from>
                  <to>
                    <xdr:col>8</xdr:col>
                    <xdr:colOff>9525</xdr:colOff>
                    <xdr:row>44</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77</vt:i4>
      </vt:variant>
    </vt:vector>
  </HeadingPairs>
  <TitlesOfParts>
    <vt:vector size="78" baseType="lpstr">
      <vt:lpstr>応募用紙</vt:lpstr>
      <vt:lpstr>応募用紙!Print_Area</vt:lpstr>
      <vt:lpstr>数量101</vt:lpstr>
      <vt:lpstr>数量102</vt:lpstr>
      <vt:lpstr>数量103</vt:lpstr>
      <vt:lpstr>数量104</vt:lpstr>
      <vt:lpstr>数量105</vt:lpstr>
      <vt:lpstr>数量106</vt:lpstr>
      <vt:lpstr>数量107</vt:lpstr>
      <vt:lpstr>数量108</vt:lpstr>
      <vt:lpstr>数量109</vt:lpstr>
      <vt:lpstr>数量110</vt:lpstr>
      <vt:lpstr>数量111</vt:lpstr>
      <vt:lpstr>数量112</vt:lpstr>
      <vt:lpstr>数量113</vt:lpstr>
      <vt:lpstr>数量114</vt:lpstr>
      <vt:lpstr>数量115</vt:lpstr>
      <vt:lpstr>数量116</vt:lpstr>
      <vt:lpstr>数量117</vt:lpstr>
      <vt:lpstr>数量118</vt:lpstr>
      <vt:lpstr>数量119</vt:lpstr>
      <vt:lpstr>数量120</vt:lpstr>
      <vt:lpstr>数量121</vt:lpstr>
      <vt:lpstr>数量122</vt:lpstr>
      <vt:lpstr>数量123</vt:lpstr>
      <vt:lpstr>数量124</vt:lpstr>
      <vt:lpstr>数量125</vt:lpstr>
      <vt:lpstr>数量126</vt:lpstr>
      <vt:lpstr>文字101</vt:lpstr>
      <vt:lpstr>文字102</vt:lpstr>
      <vt:lpstr>文字103</vt:lpstr>
      <vt:lpstr>文字104</vt:lpstr>
      <vt:lpstr>文字105</vt:lpstr>
      <vt:lpstr>文字106</vt:lpstr>
      <vt:lpstr>文字107</vt:lpstr>
      <vt:lpstr>文字108</vt:lpstr>
      <vt:lpstr>文字109</vt:lpstr>
      <vt:lpstr>文字110</vt:lpstr>
      <vt:lpstr>文字111</vt:lpstr>
      <vt:lpstr>文字112</vt:lpstr>
      <vt:lpstr>文字113</vt:lpstr>
      <vt:lpstr>文字114</vt:lpstr>
      <vt:lpstr>文字115</vt:lpstr>
      <vt:lpstr>文字116</vt:lpstr>
      <vt:lpstr>文字117</vt:lpstr>
      <vt:lpstr>文字118</vt:lpstr>
      <vt:lpstr>文字119</vt:lpstr>
      <vt:lpstr>文字120</vt:lpstr>
      <vt:lpstr>文字121</vt:lpstr>
      <vt:lpstr>文字122</vt:lpstr>
      <vt:lpstr>文字123</vt:lpstr>
      <vt:lpstr>文字124</vt:lpstr>
      <vt:lpstr>文字125</vt:lpstr>
      <vt:lpstr>文字126</vt:lpstr>
      <vt:lpstr>文字127</vt:lpstr>
      <vt:lpstr>文字128</vt:lpstr>
      <vt:lpstr>文字129</vt:lpstr>
      <vt:lpstr>文字130</vt:lpstr>
      <vt:lpstr>文字131</vt:lpstr>
      <vt:lpstr>文字132</vt:lpstr>
      <vt:lpstr>文字133</vt:lpstr>
      <vt:lpstr>文字134</vt:lpstr>
      <vt:lpstr>文字135</vt:lpstr>
      <vt:lpstr>文字136</vt:lpstr>
      <vt:lpstr>文字137</vt:lpstr>
      <vt:lpstr>文字138</vt:lpstr>
      <vt:lpstr>文字139</vt:lpstr>
      <vt:lpstr>文字140</vt:lpstr>
      <vt:lpstr>文字141</vt:lpstr>
      <vt:lpstr>文字142</vt:lpstr>
      <vt:lpstr>文字143</vt:lpstr>
      <vt:lpstr>文字145</vt:lpstr>
      <vt:lpstr>文字146</vt:lpstr>
      <vt:lpstr>文字147</vt:lpstr>
      <vt:lpstr>文字148</vt:lpstr>
      <vt:lpstr>文字149</vt:lpstr>
      <vt:lpstr>文字150</vt:lpstr>
      <vt:lpstr>文字151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2022-07-08T02:46:04Z</dcterms:created>
  <dcterms:modified xsi:type="dcterms:W3CDTF">2023-06-22T05:20:22Z</dcterms:modified>
</cp:coreProperties>
</file>