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1710460\Desktop\H28統計書ホームページ用\"/>
    </mc:Choice>
  </mc:AlternateContent>
  <bookViews>
    <workbookView xWindow="0" yWindow="0" windowWidth="20490" windowHeight="7815" tabRatio="852"/>
  </bookViews>
  <sheets>
    <sheet name="統計表一覧" sheetId="41" r:id="rId1"/>
    <sheet name="106 " sheetId="39" r:id="rId2"/>
    <sheet name="107-1" sheetId="2" r:id="rId3"/>
    <sheet name="107-2" sheetId="11" r:id="rId4"/>
    <sheet name="107-3" sheetId="12" r:id="rId5"/>
    <sheet name="108(1)" sheetId="13" r:id="rId6"/>
    <sheet name="108(2)" sheetId="3" r:id="rId7"/>
    <sheet name="109" sheetId="4" r:id="rId8"/>
    <sheet name="110" sheetId="18" r:id="rId9"/>
    <sheet name="111" sheetId="17" r:id="rId10"/>
    <sheet name="112" sheetId="5" r:id="rId11"/>
    <sheet name="113" sheetId="36" r:id="rId12"/>
    <sheet name="114" sheetId="6" r:id="rId13"/>
    <sheet name="115" sheetId="37" r:id="rId14"/>
    <sheet name="116(1)" sheetId="7" r:id="rId15"/>
    <sheet name="116(2)" sheetId="26" r:id="rId16"/>
    <sheet name="117" sheetId="34" r:id="rId17"/>
    <sheet name="118" sheetId="40" r:id="rId18"/>
  </sheets>
  <definedNames>
    <definedName name="_xlnm.Print_Area" localSheetId="1">'106 '!$B$2:$I$77</definedName>
    <definedName name="_xlnm.Print_Area" localSheetId="2">'107-1'!$B$2:$N$73</definedName>
    <definedName name="_xlnm.Print_Area" localSheetId="3">'107-2'!$B$3:$M$12</definedName>
    <definedName name="_xlnm.Print_Area" localSheetId="4">'107-3'!$B$3:$K$12</definedName>
    <definedName name="_xlnm.Print_Area" localSheetId="5">'108(1)'!$B$2:$J$11</definedName>
    <definedName name="_xlnm.Print_Area" localSheetId="6">'108(2)'!$B$2:$U$58</definedName>
    <definedName name="_xlnm.Print_Area" localSheetId="7">'109'!$B$2:$I$76</definedName>
    <definedName name="_xlnm.Print_Area" localSheetId="8">'110'!$B$2:$J$15</definedName>
    <definedName name="_xlnm.Print_Area" localSheetId="9">'111'!$B$2:$I$28</definedName>
    <definedName name="_xlnm.Print_Area" localSheetId="10">'112'!$B$2:$G$64</definedName>
    <definedName name="_xlnm.Print_Area" localSheetId="11">'113'!$B$2:$L$27</definedName>
    <definedName name="_xlnm.Print_Area" localSheetId="12">'114'!$B$2:$L$77</definedName>
    <definedName name="_xlnm.Print_Area" localSheetId="13">'115'!$B$2:$E$30</definedName>
    <definedName name="_xlnm.Print_Area" localSheetId="14">'116(1)'!$B$2:$H$64</definedName>
    <definedName name="_xlnm.Print_Area" localSheetId="15">'116(2)'!$B$2:$J$19</definedName>
    <definedName name="_xlnm.Print_Area" localSheetId="16">'117'!$B$2:$E$38</definedName>
    <definedName name="_xlnm.Print_Area" localSheetId="17">'118'!$B$2:$I$24</definedName>
  </definedNames>
  <calcPr calcId="152511"/>
</workbook>
</file>

<file path=xl/calcChain.xml><?xml version="1.0" encoding="utf-8"?>
<calcChain xmlns="http://schemas.openxmlformats.org/spreadsheetml/2006/main">
  <c r="E33" i="34" l="1"/>
  <c r="E32" i="34"/>
  <c r="E31" i="34"/>
  <c r="E30" i="34"/>
  <c r="E29" i="34"/>
  <c r="E27" i="34"/>
  <c r="E26" i="34"/>
  <c r="E25" i="34"/>
  <c r="E24" i="34"/>
  <c r="E23" i="34"/>
  <c r="E22" i="34"/>
  <c r="E21" i="34"/>
  <c r="E19" i="34"/>
  <c r="E18" i="34"/>
  <c r="E16" i="34"/>
  <c r="E15" i="34"/>
  <c r="E14" i="34"/>
  <c r="E13" i="34"/>
  <c r="E12" i="34"/>
  <c r="I14" i="26"/>
  <c r="I9" i="26"/>
  <c r="I6" i="26"/>
  <c r="J4" i="26"/>
  <c r="I4" i="26"/>
  <c r="S14" i="36"/>
  <c r="S15" i="36"/>
  <c r="I24" i="36" l="1"/>
  <c r="H24" i="36"/>
  <c r="H11" i="36" s="1"/>
  <c r="G24" i="36"/>
  <c r="F24" i="36"/>
  <c r="L23" i="36"/>
  <c r="F23" i="36"/>
  <c r="L22" i="36"/>
  <c r="F22" i="36"/>
  <c r="K21" i="36"/>
  <c r="F21" i="36"/>
  <c r="F20" i="36"/>
  <c r="L19" i="36"/>
  <c r="K19" i="36"/>
  <c r="J19" i="36"/>
  <c r="F19" i="36"/>
  <c r="L18" i="36"/>
  <c r="K18" i="36"/>
  <c r="J18" i="36"/>
  <c r="F18" i="36"/>
  <c r="L17" i="36"/>
  <c r="K17" i="36"/>
  <c r="J17" i="36"/>
  <c r="F17" i="36"/>
  <c r="L15" i="36"/>
  <c r="K15" i="36"/>
  <c r="J15" i="36"/>
  <c r="F15" i="36"/>
  <c r="F11" i="36" s="1"/>
  <c r="L14" i="36"/>
  <c r="K14" i="36"/>
  <c r="J14" i="36"/>
  <c r="I14" i="36"/>
  <c r="G14" i="36" s="1"/>
  <c r="H14" i="36"/>
  <c r="F14" i="36"/>
  <c r="I13" i="36"/>
  <c r="G13" i="36" s="1"/>
  <c r="H13" i="36"/>
  <c r="F13" i="36"/>
  <c r="I11" i="36"/>
  <c r="E11" i="36"/>
  <c r="L10" i="36"/>
  <c r="K10" i="36"/>
  <c r="J10" i="36"/>
  <c r="I10" i="36"/>
  <c r="H10" i="36"/>
  <c r="G10" i="36"/>
  <c r="F10" i="36"/>
  <c r="E10" i="36"/>
  <c r="F73" i="39"/>
  <c r="I59" i="39"/>
  <c r="E47" i="39"/>
  <c r="C47" i="39"/>
  <c r="I23" i="39"/>
  <c r="H23" i="39"/>
  <c r="G23" i="39"/>
  <c r="F23" i="39"/>
  <c r="D23" i="39"/>
  <c r="I9" i="39"/>
  <c r="C9" i="39"/>
  <c r="G11" i="36" l="1"/>
  <c r="U25" i="36" l="1"/>
  <c r="P26" i="36"/>
  <c r="Q26" i="36"/>
  <c r="R26" i="36"/>
  <c r="O26" i="36"/>
  <c r="T19" i="36"/>
  <c r="T20" i="36"/>
  <c r="T18" i="36"/>
  <c r="S19" i="36"/>
  <c r="S20" i="36"/>
  <c r="S18" i="36"/>
  <c r="T24" i="36"/>
  <c r="T23" i="36"/>
  <c r="S24" i="36"/>
  <c r="S23" i="36"/>
  <c r="T22" i="36"/>
  <c r="S21" i="36"/>
  <c r="S22" i="36"/>
  <c r="T14" i="36"/>
  <c r="U14" i="36" s="1"/>
  <c r="T15" i="36"/>
  <c r="U15" i="36" s="1"/>
  <c r="T13" i="36"/>
  <c r="S13" i="36"/>
  <c r="P16" i="36"/>
  <c r="Q16" i="36"/>
  <c r="R16" i="36"/>
  <c r="O16" i="36"/>
  <c r="O28" i="36" l="1"/>
  <c r="U24" i="36"/>
  <c r="U20" i="36"/>
  <c r="P28" i="36"/>
  <c r="U23" i="36"/>
  <c r="U13" i="36"/>
  <c r="U19" i="36"/>
  <c r="T16" i="36"/>
  <c r="T21" i="36"/>
  <c r="U21" i="36" s="1"/>
  <c r="U22" i="36"/>
  <c r="U18" i="36"/>
  <c r="R28" i="36"/>
  <c r="S16" i="36"/>
  <c r="S26" i="36"/>
  <c r="Q28" i="36"/>
  <c r="T26" i="36" l="1"/>
  <c r="T28" i="36" s="1"/>
  <c r="U16" i="36"/>
  <c r="S28" i="36"/>
  <c r="U26" i="36" l="1"/>
  <c r="U28" i="36"/>
</calcChain>
</file>

<file path=xl/sharedStrings.xml><?xml version="1.0" encoding="utf-8"?>
<sst xmlns="http://schemas.openxmlformats.org/spreadsheetml/2006/main" count="907" uniqueCount="535">
  <si>
    <t xml:space="preserve">- </t>
  </si>
  <si>
    <t>上勝町</t>
  </si>
  <si>
    <t>神山町</t>
  </si>
  <si>
    <t>〃</t>
  </si>
  <si>
    <t>勝浦</t>
  </si>
  <si>
    <t>営業用</t>
  </si>
  <si>
    <t>大井</t>
  </si>
  <si>
    <t>新野</t>
  </si>
  <si>
    <t>桑野</t>
  </si>
  <si>
    <t>加茂谷</t>
  </si>
  <si>
    <t>由岐</t>
  </si>
  <si>
    <t>辻</t>
  </si>
  <si>
    <t>種     類     別</t>
  </si>
  <si>
    <t>改 良 率</t>
  </si>
  <si>
    <t>橋 り ょ う</t>
  </si>
  <si>
    <t>箇  所  数</t>
  </si>
  <si>
    <t>延     長</t>
  </si>
  <si>
    <t>　　　28</t>
  </si>
  <si>
    <t>　　　32</t>
  </si>
  <si>
    <t>　　　55</t>
  </si>
  <si>
    <t>　 　192</t>
  </si>
  <si>
    <t>　 　193</t>
  </si>
  <si>
    <t>　 　195</t>
  </si>
  <si>
    <t>　 　318</t>
  </si>
  <si>
    <t>　 　319</t>
  </si>
  <si>
    <t>　 　377</t>
  </si>
  <si>
    <t>　　 438</t>
  </si>
  <si>
    <t>　 　439</t>
  </si>
  <si>
    <t>　　 492</t>
  </si>
  <si>
    <t>本四・高速道</t>
  </si>
  <si>
    <t>主要地方道</t>
  </si>
  <si>
    <t>一般県道</t>
  </si>
  <si>
    <t>市町村道</t>
  </si>
  <si>
    <t>幅員別</t>
  </si>
  <si>
    <t>改            良            済</t>
  </si>
  <si>
    <t>未   改   良</t>
  </si>
  <si>
    <t>車道19.5m以上</t>
  </si>
  <si>
    <t>車道13m以上</t>
  </si>
  <si>
    <t>車道5.5m以上</t>
  </si>
  <si>
    <t>車道5.5m未満</t>
  </si>
  <si>
    <t>車道3.5m以上</t>
  </si>
  <si>
    <t>路         面         別</t>
  </si>
  <si>
    <t>渡     船     場</t>
  </si>
  <si>
    <t>舗  装  道</t>
  </si>
  <si>
    <t>延    長</t>
  </si>
  <si>
    <t>自動車交通不能</t>
  </si>
  <si>
    <t>年 度 末</t>
  </si>
  <si>
    <t>総  数</t>
  </si>
  <si>
    <t>被けん引車</t>
  </si>
  <si>
    <t>計</t>
  </si>
  <si>
    <t>自家用</t>
  </si>
  <si>
    <t>四 輪</t>
  </si>
  <si>
    <t>三 輪</t>
  </si>
  <si>
    <t>乗用</t>
  </si>
  <si>
    <t>乗合用</t>
  </si>
  <si>
    <t>普   通   車</t>
  </si>
  <si>
    <t>小   型   車</t>
  </si>
  <si>
    <t>軽四輪車</t>
  </si>
  <si>
    <t>軽二輪車</t>
  </si>
  <si>
    <t>年    度</t>
  </si>
  <si>
    <t>輸送人員</t>
  </si>
  <si>
    <t>鳴門公園</t>
  </si>
  <si>
    <t>鳴門(下板)</t>
  </si>
  <si>
    <t>長原</t>
  </si>
  <si>
    <t>大麻</t>
  </si>
  <si>
    <t>藍住</t>
  </si>
  <si>
    <t>二条・鴨島</t>
  </si>
  <si>
    <t>名田橋</t>
  </si>
  <si>
    <t>神山</t>
  </si>
  <si>
    <t>佐那河内</t>
  </si>
  <si>
    <t>徳島・橘</t>
  </si>
  <si>
    <t>丹生谷</t>
  </si>
  <si>
    <t>空港</t>
  </si>
  <si>
    <t>【高　速　バ　ス】</t>
  </si>
  <si>
    <t>淡島</t>
    <rPh sb="0" eb="2">
      <t>アワシマ</t>
    </rPh>
    <phoneticPr fontId="3"/>
  </si>
  <si>
    <t>中林～北ノ脇</t>
  </si>
  <si>
    <t>大潟</t>
  </si>
  <si>
    <t>長生</t>
  </si>
  <si>
    <t>阿部・伊座利</t>
  </si>
  <si>
    <t>四国交通</t>
    <rPh sb="0" eb="2">
      <t>シコク</t>
    </rPh>
    <rPh sb="2" eb="4">
      <t>コウツウ</t>
    </rPh>
    <phoneticPr fontId="3"/>
  </si>
  <si>
    <t>西谷</t>
    <rPh sb="0" eb="2">
      <t>ニシタニ</t>
    </rPh>
    <phoneticPr fontId="3"/>
  </si>
  <si>
    <t>祖谷</t>
    <rPh sb="0" eb="2">
      <t>イヤ</t>
    </rPh>
    <phoneticPr fontId="3"/>
  </si>
  <si>
    <t>運行回数</t>
  </si>
  <si>
    <t>業   者   数</t>
  </si>
  <si>
    <t>台      数</t>
  </si>
  <si>
    <t>マイクロバス</t>
  </si>
  <si>
    <t>救    急    車</t>
  </si>
  <si>
    <t>穴吹</t>
  </si>
  <si>
    <t>貞光</t>
  </si>
  <si>
    <t>阿波半田</t>
  </si>
  <si>
    <t>阿波加茂</t>
  </si>
  <si>
    <t>板野</t>
  </si>
  <si>
    <t>板東</t>
  </si>
  <si>
    <t>二軒屋</t>
  </si>
  <si>
    <t>池谷</t>
  </si>
  <si>
    <t>中田</t>
  </si>
  <si>
    <t>勝瑞</t>
  </si>
  <si>
    <t>南小松島</t>
  </si>
  <si>
    <t>吉成</t>
  </si>
  <si>
    <t>羽ノ浦</t>
  </si>
  <si>
    <t>鳴門</t>
  </si>
  <si>
    <t>阿波中島</t>
  </si>
  <si>
    <t>徳島</t>
  </si>
  <si>
    <t>阿南</t>
  </si>
  <si>
    <t>佐古</t>
  </si>
  <si>
    <t>阿波橘</t>
  </si>
  <si>
    <t>蔵本</t>
  </si>
  <si>
    <t>府中</t>
  </si>
  <si>
    <t>石井</t>
  </si>
  <si>
    <t>牛島</t>
  </si>
  <si>
    <t>日和佐</t>
  </si>
  <si>
    <t>鴨島</t>
  </si>
  <si>
    <t>牟岐</t>
  </si>
  <si>
    <t>阿波川島</t>
  </si>
  <si>
    <t>佃</t>
  </si>
  <si>
    <t>学</t>
  </si>
  <si>
    <t>阿波池田</t>
  </si>
  <si>
    <t>山瀬</t>
  </si>
  <si>
    <t>阿波川口</t>
  </si>
  <si>
    <t>阿波山川</t>
  </si>
  <si>
    <t>大歩危</t>
  </si>
  <si>
    <t>年 次 ･ 港</t>
  </si>
  <si>
    <t>入  港  船  舶</t>
  </si>
  <si>
    <t>乗 降 人 員 （千人）</t>
  </si>
  <si>
    <t>総トン数</t>
  </si>
  <si>
    <t>乗込人員</t>
  </si>
  <si>
    <t>上陸人員</t>
  </si>
  <si>
    <t>徳島小松島港</t>
    <rPh sb="0" eb="2">
      <t>トクシマ</t>
    </rPh>
    <phoneticPr fontId="3"/>
  </si>
  <si>
    <t>橘港</t>
  </si>
  <si>
    <t>富岡港</t>
  </si>
  <si>
    <t>撫養港</t>
  </si>
  <si>
    <t>今切港</t>
  </si>
  <si>
    <t>那佐港</t>
  </si>
  <si>
    <t>粟津港</t>
  </si>
  <si>
    <t>折野港</t>
  </si>
  <si>
    <t>亀浦港</t>
  </si>
  <si>
    <t>中島港</t>
  </si>
  <si>
    <t>日和佐港</t>
  </si>
  <si>
    <t>浅川港</t>
  </si>
  <si>
    <t>年   次</t>
  </si>
  <si>
    <t>乗       客       人       員</t>
  </si>
  <si>
    <t>総   数</t>
  </si>
  <si>
    <t>福  岡</t>
  </si>
  <si>
    <t>札  幌</t>
  </si>
  <si>
    <t>貨物車</t>
    <phoneticPr fontId="3"/>
  </si>
  <si>
    <t>二輪車</t>
  </si>
  <si>
    <t>港　　　　　湾　　　　　区　　　　　域</t>
  </si>
  <si>
    <t>設定年月日</t>
  </si>
  <si>
    <t>阿南市大潟町袙の東端(北緯33度52分49秒東経134度40分50秒)から楠ヶ浦北端(北緯33度51分3秒東経134度41分41秒)まで引いた線及び陸岸により囲まれた海面｡ただし､漁港法により指定された後戸､曲､小杭及び大潟の各漁港区域を除く。</t>
  </si>
  <si>
    <t>地方港湾</t>
  </si>
  <si>
    <t>阿瀬比鼻から大磯まで引いた線及び陸岸により囲まれた海面並びに日和佐川最下流道路橋及び奥潟川第2樋門下流の水面｡ただし、恵比須浜漁港の区域を除く｡</t>
  </si>
  <si>
    <t>年    次</t>
  </si>
  <si>
    <t>支 店 等</t>
  </si>
  <si>
    <t>電話交換所</t>
  </si>
  <si>
    <t>電話・無線中継局</t>
  </si>
  <si>
    <t>-</t>
    <phoneticPr fontId="3"/>
  </si>
  <si>
    <t>種　　　　　別</t>
  </si>
  <si>
    <t>総数</t>
  </si>
  <si>
    <t>一般電話</t>
  </si>
  <si>
    <t>アナログ電話</t>
  </si>
  <si>
    <t>一般加入電話</t>
  </si>
  <si>
    <t>ビル電話</t>
  </si>
  <si>
    <t>着信用電話</t>
  </si>
  <si>
    <t>デジタル電話</t>
  </si>
  <si>
    <t>ＩＳＤＮ 1500</t>
  </si>
  <si>
    <t>公衆電話</t>
  </si>
  <si>
    <t>アナログ</t>
  </si>
  <si>
    <t>デジタル</t>
  </si>
  <si>
    <t>携帯・自動車電話</t>
  </si>
  <si>
    <t>年度・月</t>
    <rPh sb="0" eb="2">
      <t>ネンド</t>
    </rPh>
    <rPh sb="3" eb="4">
      <t>ツキ</t>
    </rPh>
    <phoneticPr fontId="6"/>
  </si>
  <si>
    <t>計</t>
    <rPh sb="0" eb="1">
      <t>ケイ</t>
    </rPh>
    <phoneticPr fontId="6"/>
  </si>
  <si>
    <t>軽自動車</t>
    <rPh sb="0" eb="4">
      <t>ケイジドウシャ</t>
    </rPh>
    <phoneticPr fontId="6"/>
  </si>
  <si>
    <t>普通車</t>
    <rPh sb="0" eb="3">
      <t>フツウシャ</t>
    </rPh>
    <phoneticPr fontId="6"/>
  </si>
  <si>
    <t>中型車</t>
    <rPh sb="0" eb="3">
      <t>チュウガタシャ</t>
    </rPh>
    <phoneticPr fontId="6"/>
  </si>
  <si>
    <t>大型車</t>
    <rPh sb="0" eb="3">
      <t>オオガタシャ</t>
    </rPh>
    <phoneticPr fontId="6"/>
  </si>
  <si>
    <t>特大車</t>
    <rPh sb="0" eb="2">
      <t>トクダイ</t>
    </rPh>
    <rPh sb="2" eb="3">
      <t>シャ</t>
    </rPh>
    <phoneticPr fontId="6"/>
  </si>
  <si>
    <t>市内循環</t>
    <rPh sb="0" eb="2">
      <t>シナイ</t>
    </rPh>
    <rPh sb="2" eb="4">
      <t>ジュンカン</t>
    </rPh>
    <phoneticPr fontId="2"/>
  </si>
  <si>
    <t>-</t>
    <phoneticPr fontId="2"/>
  </si>
  <si>
    <t>猪ノ鼻</t>
    <rPh sb="0" eb="1">
      <t>イ</t>
    </rPh>
    <rPh sb="2" eb="3">
      <t>ハナ</t>
    </rPh>
    <phoneticPr fontId="3"/>
  </si>
  <si>
    <t>広島</t>
    <rPh sb="0" eb="2">
      <t>ヒロシマ</t>
    </rPh>
    <phoneticPr fontId="2"/>
  </si>
  <si>
    <t>京都</t>
    <rPh sb="0" eb="2">
      <t>キョウト</t>
    </rPh>
    <phoneticPr fontId="2"/>
  </si>
  <si>
    <t>阿南～大阪</t>
    <rPh sb="0" eb="2">
      <t>アナン</t>
    </rPh>
    <rPh sb="3" eb="5">
      <t>オオサカ</t>
    </rPh>
    <phoneticPr fontId="2"/>
  </si>
  <si>
    <t>富岡港</t>
    <rPh sb="0" eb="2">
      <t>トミオカ</t>
    </rPh>
    <rPh sb="2" eb="3">
      <t>コウ</t>
    </rPh>
    <phoneticPr fontId="2"/>
  </si>
  <si>
    <t>資料　四国運輸局徳島運輸支局</t>
    <rPh sb="10" eb="12">
      <t>ウンユ</t>
    </rPh>
    <phoneticPr fontId="2"/>
  </si>
  <si>
    <t>徳島・　小松島港</t>
    <rPh sb="0" eb="2">
      <t>トクシマ</t>
    </rPh>
    <phoneticPr fontId="3"/>
  </si>
  <si>
    <t>昭和55.1.29　　　（変　更）</t>
    <rPh sb="13" eb="14">
      <t>ヘン</t>
    </rPh>
    <rPh sb="15" eb="16">
      <t>サラ</t>
    </rPh>
    <phoneticPr fontId="3"/>
  </si>
  <si>
    <t>平成11.1.7　　　　（変　更）</t>
    <rPh sb="13" eb="14">
      <t>ヘン</t>
    </rPh>
    <rPh sb="15" eb="16">
      <t>サラ</t>
    </rPh>
    <phoneticPr fontId="3"/>
  </si>
  <si>
    <t>資料　ＮＴＴ西日本徳島支店</t>
    <rPh sb="0" eb="2">
      <t>シリョウ</t>
    </rPh>
    <rPh sb="6" eb="9">
      <t>ニシニホン</t>
    </rPh>
    <rPh sb="9" eb="11">
      <t>トクシマ</t>
    </rPh>
    <rPh sb="11" eb="13">
      <t>シテン</t>
    </rPh>
    <phoneticPr fontId="2"/>
  </si>
  <si>
    <t>車　　種　　区　　分</t>
    <rPh sb="0" eb="1">
      <t>クルマ</t>
    </rPh>
    <rPh sb="3" eb="4">
      <t>タネ</t>
    </rPh>
    <rPh sb="6" eb="7">
      <t>ク</t>
    </rPh>
    <rPh sb="9" eb="10">
      <t>ブン</t>
    </rPh>
    <phoneticPr fontId="6"/>
  </si>
  <si>
    <t>路    線
道路種別</t>
    <rPh sb="7" eb="9">
      <t>ドウロ</t>
    </rPh>
    <rPh sb="9" eb="11">
      <t>シュベツ</t>
    </rPh>
    <phoneticPr fontId="2"/>
  </si>
  <si>
    <t>自家用</t>
    <phoneticPr fontId="3"/>
  </si>
  <si>
    <t>営業用</t>
    <phoneticPr fontId="3"/>
  </si>
  <si>
    <t>軽自動車</t>
    <rPh sb="0" eb="4">
      <t>ケイジドウシャ</t>
    </rPh>
    <phoneticPr fontId="2"/>
  </si>
  <si>
    <t>小　型　車</t>
    <rPh sb="0" eb="1">
      <t>ショウ</t>
    </rPh>
    <rPh sb="2" eb="3">
      <t>カタ</t>
    </rPh>
    <rPh sb="4" eb="5">
      <t>クルマ</t>
    </rPh>
    <phoneticPr fontId="2"/>
  </si>
  <si>
    <t>1日平均配車数</t>
    <rPh sb="4" eb="6">
      <t>ハイシャ</t>
    </rPh>
    <rPh sb="6" eb="7">
      <t>スウ</t>
    </rPh>
    <phoneticPr fontId="2"/>
  </si>
  <si>
    <t>椿泊</t>
    <rPh sb="0" eb="2">
      <t>ツバキドマリ</t>
    </rPh>
    <phoneticPr fontId="2"/>
  </si>
  <si>
    <t>新野</t>
    <rPh sb="0" eb="2">
      <t>アラタノ</t>
    </rPh>
    <phoneticPr fontId="2"/>
  </si>
  <si>
    <t>海陽町</t>
    <rPh sb="0" eb="3">
      <t>カイヨウチョウ</t>
    </rPh>
    <phoneticPr fontId="2"/>
  </si>
  <si>
    <t>吉野川市</t>
    <rPh sb="0" eb="4">
      <t>ヨシノガワシ</t>
    </rPh>
    <phoneticPr fontId="2"/>
  </si>
  <si>
    <t>美馬市</t>
    <rPh sb="0" eb="3">
      <t>ミマシ</t>
    </rPh>
    <phoneticPr fontId="2"/>
  </si>
  <si>
    <t>東みよし町</t>
    <rPh sb="0" eb="1">
      <t>ヒガシ</t>
    </rPh>
    <rPh sb="4" eb="5">
      <t>チョウ</t>
    </rPh>
    <phoneticPr fontId="2"/>
  </si>
  <si>
    <t>路　　　　線</t>
    <rPh sb="0" eb="1">
      <t>ミチ</t>
    </rPh>
    <rPh sb="5" eb="6">
      <t>セン</t>
    </rPh>
    <phoneticPr fontId="2"/>
  </si>
  <si>
    <t>走行キロ数
（千km）</t>
    <rPh sb="4" eb="5">
      <t>スウ</t>
    </rPh>
    <rPh sb="7" eb="8">
      <t>セン</t>
    </rPh>
    <phoneticPr fontId="3"/>
  </si>
  <si>
    <t>輸送人員
（千人）</t>
    <rPh sb="6" eb="8">
      <t>センニン</t>
    </rPh>
    <phoneticPr fontId="2"/>
  </si>
  <si>
    <t>救急車</t>
    <rPh sb="0" eb="3">
      <t>キュウキュウシャ</t>
    </rPh>
    <phoneticPr fontId="2"/>
  </si>
  <si>
    <t>資料　四国旅客鉄道(株)</t>
    <rPh sb="9" eb="12">
      <t>カブ</t>
    </rPh>
    <phoneticPr fontId="2"/>
  </si>
  <si>
    <t>延実在
車両数</t>
    <rPh sb="0" eb="1">
      <t>ノ</t>
    </rPh>
    <rPh sb="1" eb="3">
      <t>ジツザイ</t>
    </rPh>
    <rPh sb="4" eb="7">
      <t>シャリョウスウ</t>
    </rPh>
    <phoneticPr fontId="2"/>
  </si>
  <si>
    <t>延実働
車両数</t>
    <rPh sb="0" eb="1">
      <t>ノ</t>
    </rPh>
    <rPh sb="1" eb="3">
      <t>ジツドウ</t>
    </rPh>
    <rPh sb="4" eb="6">
      <t>シャリョウ</t>
    </rPh>
    <rPh sb="6" eb="7">
      <t>カズ</t>
    </rPh>
    <phoneticPr fontId="2"/>
  </si>
  <si>
    <t>大　型
特殊車</t>
    <rPh sb="0" eb="1">
      <t>ダイ</t>
    </rPh>
    <rPh sb="2" eb="3">
      <t>カタ</t>
    </rPh>
    <rPh sb="4" eb="7">
      <t>トクシュシャ</t>
    </rPh>
    <phoneticPr fontId="2"/>
  </si>
  <si>
    <t>小　型
二輪車</t>
    <rPh sb="0" eb="1">
      <t>ショウ</t>
    </rPh>
    <rPh sb="2" eb="3">
      <t>カタ</t>
    </rPh>
    <rPh sb="4" eb="7">
      <t>ニリンシャ</t>
    </rPh>
    <phoneticPr fontId="2"/>
  </si>
  <si>
    <t>（内フェリー）</t>
    <rPh sb="1" eb="2">
      <t>ウチ</t>
    </rPh>
    <phoneticPr fontId="2"/>
  </si>
  <si>
    <t>乙　種</t>
    <rPh sb="0" eb="1">
      <t>オツ</t>
    </rPh>
    <rPh sb="2" eb="3">
      <t>タネ</t>
    </rPh>
    <phoneticPr fontId="2"/>
  </si>
  <si>
    <t>重要港湾</t>
    <rPh sb="2" eb="4">
      <t>コウワン</t>
    </rPh>
    <phoneticPr fontId="3"/>
  </si>
  <si>
    <t>1日平均
輸送人員</t>
    <rPh sb="5" eb="7">
      <t>ユソウ</t>
    </rPh>
    <rPh sb="7" eb="9">
      <t>ジンイン</t>
    </rPh>
    <phoneticPr fontId="2"/>
  </si>
  <si>
    <t>1日平均
運行回数</t>
    <rPh sb="5" eb="7">
      <t>ウンコウ</t>
    </rPh>
    <rPh sb="7" eb="9">
      <t>カイスウ</t>
    </rPh>
    <phoneticPr fontId="2"/>
  </si>
  <si>
    <t>延実動
車　数</t>
    <rPh sb="4" eb="5">
      <t>シャ</t>
    </rPh>
    <rPh sb="6" eb="7">
      <t>スウ</t>
    </rPh>
    <phoneticPr fontId="3"/>
  </si>
  <si>
    <t>延実在
車両数</t>
    <rPh sb="4" eb="7">
      <t>シャリョウスウ</t>
    </rPh>
    <phoneticPr fontId="3"/>
  </si>
  <si>
    <t>障害者専用車</t>
    <phoneticPr fontId="3"/>
  </si>
  <si>
    <t>東京</t>
    <rPh sb="0" eb="2">
      <t>トウキョウ</t>
    </rPh>
    <phoneticPr fontId="2"/>
  </si>
  <si>
    <t>その他市町村営バス</t>
    <rPh sb="2" eb="3">
      <t>タ</t>
    </rPh>
    <rPh sb="3" eb="4">
      <t>シ</t>
    </rPh>
    <phoneticPr fontId="2"/>
  </si>
  <si>
    <t>中部国際</t>
    <rPh sb="0" eb="2">
      <t>チュウブ</t>
    </rPh>
    <rPh sb="2" eb="4">
      <t>コクサイ</t>
    </rPh>
    <phoneticPr fontId="3"/>
  </si>
  <si>
    <t>-</t>
  </si>
  <si>
    <t>大阪</t>
    <rPh sb="0" eb="2">
      <t>オオサカ</t>
    </rPh>
    <phoneticPr fontId="2"/>
  </si>
  <si>
    <t>三宮</t>
    <rPh sb="0" eb="2">
      <t>サンノミヤ</t>
    </rPh>
    <phoneticPr fontId="2"/>
  </si>
  <si>
    <t>関西空港</t>
    <rPh sb="0" eb="2">
      <t>カンサイ</t>
    </rPh>
    <rPh sb="2" eb="4">
      <t>クウコウ</t>
    </rPh>
    <phoneticPr fontId="2"/>
  </si>
  <si>
    <t>松山</t>
    <rPh sb="0" eb="2">
      <t>マツヤマ</t>
    </rPh>
    <phoneticPr fontId="2"/>
  </si>
  <si>
    <t>名古屋</t>
    <rPh sb="0" eb="3">
      <t>ナゴヤ</t>
    </rPh>
    <phoneticPr fontId="2"/>
  </si>
  <si>
    <t>高松</t>
    <rPh sb="0" eb="2">
      <t>タカマツ</t>
    </rPh>
    <phoneticPr fontId="2"/>
  </si>
  <si>
    <t>高知</t>
    <rPh sb="0" eb="2">
      <t>コウチ</t>
    </rPh>
    <phoneticPr fontId="2"/>
  </si>
  <si>
    <t>1日平均走行ｷﾛ数</t>
    <rPh sb="4" eb="6">
      <t>ソウコウ</t>
    </rPh>
    <rPh sb="8" eb="9">
      <t>スウ</t>
    </rPh>
    <phoneticPr fontId="2"/>
  </si>
  <si>
    <t>東　京</t>
    <rPh sb="0" eb="1">
      <t>ヒガシ</t>
    </rPh>
    <rPh sb="2" eb="3">
      <t>キョウ</t>
    </rPh>
    <phoneticPr fontId="2"/>
  </si>
  <si>
    <t>三好市</t>
    <rPh sb="0" eb="2">
      <t>ミヨシ</t>
    </rPh>
    <rPh sb="2" eb="3">
      <t>シ</t>
    </rPh>
    <phoneticPr fontId="2"/>
  </si>
  <si>
    <t>（単位：台）</t>
    <phoneticPr fontId="3"/>
  </si>
  <si>
    <t>特種(殊)用途用</t>
    <phoneticPr fontId="3"/>
  </si>
  <si>
    <t>二     輪     車</t>
    <phoneticPr fontId="2"/>
  </si>
  <si>
    <t>走行キロ数
(千km）</t>
    <rPh sb="7" eb="8">
      <t>セン</t>
    </rPh>
    <phoneticPr fontId="2"/>
  </si>
  <si>
    <t>輸　送　人　員</t>
    <phoneticPr fontId="3"/>
  </si>
  <si>
    <t>実動車1日1車当たり</t>
    <phoneticPr fontId="2"/>
  </si>
  <si>
    <t>総 数  
(千人)</t>
    <phoneticPr fontId="3"/>
  </si>
  <si>
    <t>定 期
(千人)</t>
    <phoneticPr fontId="3"/>
  </si>
  <si>
    <t>定期外 
(千人）</t>
    <phoneticPr fontId="3"/>
  </si>
  <si>
    <t>走行キロ数  (㎞)</t>
    <phoneticPr fontId="2"/>
  </si>
  <si>
    <t>個   人</t>
    <phoneticPr fontId="3"/>
  </si>
  <si>
    <t>駅  名</t>
    <phoneticPr fontId="3"/>
  </si>
  <si>
    <t>定   期</t>
    <phoneticPr fontId="3"/>
  </si>
  <si>
    <t>定  期</t>
    <phoneticPr fontId="3"/>
  </si>
  <si>
    <t>乗　客</t>
    <phoneticPr fontId="3"/>
  </si>
  <si>
    <t>（単位：人）</t>
    <phoneticPr fontId="3"/>
  </si>
  <si>
    <t>年  次</t>
    <phoneticPr fontId="3"/>
  </si>
  <si>
    <t>（単位：台）</t>
    <rPh sb="1" eb="3">
      <t>タンイ</t>
    </rPh>
    <rPh sb="4" eb="5">
      <t>ダイ</t>
    </rPh>
    <phoneticPr fontId="6"/>
  </si>
  <si>
    <t>(km)</t>
    <phoneticPr fontId="2"/>
  </si>
  <si>
    <t>(両)</t>
    <phoneticPr fontId="2"/>
  </si>
  <si>
    <t>徳島バス</t>
    <phoneticPr fontId="3"/>
  </si>
  <si>
    <t>貨　　　　　物　　　　　用</t>
    <phoneticPr fontId="2"/>
  </si>
  <si>
    <t>普　通　車</t>
    <rPh sb="0" eb="1">
      <t>ススム</t>
    </rPh>
    <rPh sb="2" eb="3">
      <t>ツウ</t>
    </rPh>
    <rPh sb="4" eb="5">
      <t>クルマ</t>
    </rPh>
    <phoneticPr fontId="2"/>
  </si>
  <si>
    <t>四  輪</t>
    <phoneticPr fontId="3"/>
  </si>
  <si>
    <t xml:space="preserve">  （単位：人，kg）</t>
    <phoneticPr fontId="2"/>
  </si>
  <si>
    <t>乗　　　船　　　数</t>
    <phoneticPr fontId="2"/>
  </si>
  <si>
    <t>下　　　船　　　数</t>
    <phoneticPr fontId="2"/>
  </si>
  <si>
    <t>徳島市沖洲町高須北端(北緯34度4分10秒東経134度35分59秒)から114度1,500メ-トルの地点まで引いた線、同地点から164度6,700メｰトルの地点まで引いた線及び陸岸により囲まれた海面並びに福島川、沖洲川、勝浦川、神田瀬川及び立江川各最下流道路橋、新町川かちどき橋、園瀬川鉄道橋、冷田川冷田川樋門、御座船川山城屋橋、芝生川芝生川樋門並びに太田川太田川樋門各下流の河川水面。</t>
    <rPh sb="50" eb="52">
      <t>チテン</t>
    </rPh>
    <rPh sb="54" eb="55">
      <t>ヒ</t>
    </rPh>
    <rPh sb="57" eb="58">
      <t>セン</t>
    </rPh>
    <rPh sb="59" eb="61">
      <t>ドウチ</t>
    </rPh>
    <rPh sb="61" eb="62">
      <t>テン</t>
    </rPh>
    <rPh sb="67" eb="68">
      <t>ド</t>
    </rPh>
    <rPh sb="78" eb="80">
      <t>チテン</t>
    </rPh>
    <rPh sb="82" eb="83">
      <t>ヒ</t>
    </rPh>
    <rPh sb="85" eb="86">
      <t>セン</t>
    </rPh>
    <rPh sb="86" eb="87">
      <t>オヨ</t>
    </rPh>
    <rPh sb="88" eb="90">
      <t>リクガン</t>
    </rPh>
    <rPh sb="93" eb="94">
      <t>カコ</t>
    </rPh>
    <rPh sb="97" eb="99">
      <t>カイメン</t>
    </rPh>
    <rPh sb="99" eb="100">
      <t>ナラ</t>
    </rPh>
    <rPh sb="102" eb="104">
      <t>フクシマ</t>
    </rPh>
    <rPh sb="104" eb="105">
      <t>ガワ</t>
    </rPh>
    <rPh sb="106" eb="107">
      <t>オキ</t>
    </rPh>
    <rPh sb="107" eb="108">
      <t>ス</t>
    </rPh>
    <rPh sb="108" eb="109">
      <t>カワ</t>
    </rPh>
    <rPh sb="110" eb="112">
      <t>カツウラ</t>
    </rPh>
    <rPh sb="112" eb="113">
      <t>ガワ</t>
    </rPh>
    <rPh sb="114" eb="116">
      <t>カンダ</t>
    </rPh>
    <rPh sb="116" eb="118">
      <t>セガワ</t>
    </rPh>
    <rPh sb="118" eb="119">
      <t>オヨ</t>
    </rPh>
    <rPh sb="120" eb="122">
      <t>タツエ</t>
    </rPh>
    <rPh sb="122" eb="123">
      <t>ガワ</t>
    </rPh>
    <rPh sb="123" eb="124">
      <t>カク</t>
    </rPh>
    <rPh sb="124" eb="127">
      <t>サイカリュウ</t>
    </rPh>
    <rPh sb="127" eb="130">
      <t>ドウロキョウ</t>
    </rPh>
    <rPh sb="131" eb="133">
      <t>シンマチ</t>
    </rPh>
    <rPh sb="133" eb="134">
      <t>ガワ</t>
    </rPh>
    <rPh sb="138" eb="139">
      <t>ハシ</t>
    </rPh>
    <rPh sb="140" eb="141">
      <t>ソノ</t>
    </rPh>
    <rPh sb="141" eb="143">
      <t>セガワ</t>
    </rPh>
    <rPh sb="143" eb="145">
      <t>テツドウ</t>
    </rPh>
    <rPh sb="145" eb="146">
      <t>キョウ</t>
    </rPh>
    <rPh sb="147" eb="148">
      <t>レイ</t>
    </rPh>
    <rPh sb="148" eb="149">
      <t>タ</t>
    </rPh>
    <rPh sb="149" eb="150">
      <t>カワ</t>
    </rPh>
    <rPh sb="150" eb="151">
      <t>レイ</t>
    </rPh>
    <rPh sb="151" eb="152">
      <t>タ</t>
    </rPh>
    <rPh sb="152" eb="153">
      <t>カワ</t>
    </rPh>
    <rPh sb="153" eb="154">
      <t>ヒ</t>
    </rPh>
    <rPh sb="154" eb="155">
      <t>モン</t>
    </rPh>
    <rPh sb="156" eb="157">
      <t>ゴ</t>
    </rPh>
    <rPh sb="157" eb="158">
      <t>ザ</t>
    </rPh>
    <rPh sb="158" eb="159">
      <t>フネ</t>
    </rPh>
    <rPh sb="159" eb="160">
      <t>カワ</t>
    </rPh>
    <rPh sb="160" eb="162">
      <t>ヤマシロ</t>
    </rPh>
    <rPh sb="162" eb="163">
      <t>ヤ</t>
    </rPh>
    <rPh sb="163" eb="164">
      <t>ハシ</t>
    </rPh>
    <rPh sb="165" eb="166">
      <t>シバ</t>
    </rPh>
    <rPh sb="166" eb="167">
      <t>セイ</t>
    </rPh>
    <rPh sb="167" eb="168">
      <t>カワ</t>
    </rPh>
    <rPh sb="168" eb="169">
      <t>シバ</t>
    </rPh>
    <rPh sb="169" eb="170">
      <t>セイ</t>
    </rPh>
    <rPh sb="170" eb="171">
      <t>カワ</t>
    </rPh>
    <rPh sb="171" eb="172">
      <t>ヒ</t>
    </rPh>
    <rPh sb="172" eb="173">
      <t>モン</t>
    </rPh>
    <rPh sb="173" eb="174">
      <t>ナラ</t>
    </rPh>
    <rPh sb="176" eb="179">
      <t>オオタガワ</t>
    </rPh>
    <rPh sb="179" eb="182">
      <t>オオタガワ</t>
    </rPh>
    <rPh sb="182" eb="183">
      <t>ヒ</t>
    </rPh>
    <rPh sb="183" eb="184">
      <t>モン</t>
    </rPh>
    <rPh sb="184" eb="185">
      <t>カク</t>
    </rPh>
    <rPh sb="185" eb="187">
      <t>カリュウ</t>
    </rPh>
    <rPh sb="188" eb="190">
      <t>カセン</t>
    </rPh>
    <rPh sb="190" eb="192">
      <t>スイメン</t>
    </rPh>
    <phoneticPr fontId="3"/>
  </si>
  <si>
    <t>遠見ノ鼻から0度1,750メ-トルの地点から90度2,300メ-トルの地点まで引いた線、同地点から180度4,800メ-トルの地点まで引いた線、同地点から270度に引いた線、竹島北端から270度に引いた線及び陸岸により囲まれた海面並びに撫養川最下流道路橋下流の河川水面。ただし、漁港法により指定された土佐泊漁港の区域を除く。</t>
    <rPh sb="44" eb="45">
      <t>ドウ</t>
    </rPh>
    <rPh sb="45" eb="47">
      <t>チテン</t>
    </rPh>
    <rPh sb="52" eb="53">
      <t>ド</t>
    </rPh>
    <rPh sb="63" eb="65">
      <t>チテン</t>
    </rPh>
    <rPh sb="67" eb="68">
      <t>ヒ</t>
    </rPh>
    <rPh sb="70" eb="71">
      <t>セン</t>
    </rPh>
    <rPh sb="72" eb="74">
      <t>ドウチ</t>
    </rPh>
    <rPh sb="74" eb="75">
      <t>テン</t>
    </rPh>
    <rPh sb="80" eb="81">
      <t>ド</t>
    </rPh>
    <rPh sb="82" eb="83">
      <t>ヒ</t>
    </rPh>
    <rPh sb="85" eb="86">
      <t>セン</t>
    </rPh>
    <rPh sb="87" eb="89">
      <t>タケシマ</t>
    </rPh>
    <rPh sb="89" eb="91">
      <t>ホクタン</t>
    </rPh>
    <rPh sb="96" eb="97">
      <t>ド</t>
    </rPh>
    <rPh sb="98" eb="99">
      <t>ヒ</t>
    </rPh>
    <rPh sb="101" eb="102">
      <t>セン</t>
    </rPh>
    <rPh sb="102" eb="103">
      <t>オヨ</t>
    </rPh>
    <rPh sb="104" eb="106">
      <t>リクガン</t>
    </rPh>
    <rPh sb="109" eb="110">
      <t>カコ</t>
    </rPh>
    <rPh sb="113" eb="115">
      <t>カイメン</t>
    </rPh>
    <rPh sb="115" eb="116">
      <t>ナラ</t>
    </rPh>
    <rPh sb="118" eb="120">
      <t>ムヤ</t>
    </rPh>
    <rPh sb="120" eb="121">
      <t>ガワ</t>
    </rPh>
    <rPh sb="121" eb="124">
      <t>サイカリュウ</t>
    </rPh>
    <rPh sb="124" eb="127">
      <t>ドウロキョウ</t>
    </rPh>
    <rPh sb="127" eb="129">
      <t>カリュウ</t>
    </rPh>
    <rPh sb="130" eb="132">
      <t>カセン</t>
    </rPh>
    <rPh sb="132" eb="134">
      <t>スイメン</t>
    </rPh>
    <rPh sb="139" eb="141">
      <t>ギョコウ</t>
    </rPh>
    <rPh sb="141" eb="142">
      <t>ホウ</t>
    </rPh>
    <rPh sb="145" eb="147">
      <t>シテイ</t>
    </rPh>
    <rPh sb="150" eb="152">
      <t>トサ</t>
    </rPh>
    <rPh sb="152" eb="153">
      <t>ド</t>
    </rPh>
    <rPh sb="153" eb="155">
      <t>ギョコウ</t>
    </rPh>
    <rPh sb="156" eb="158">
      <t>クイキ</t>
    </rPh>
    <rPh sb="159" eb="160">
      <t>ノゾ</t>
    </rPh>
    <phoneticPr fontId="3"/>
  </si>
  <si>
    <t>大阪</t>
    <rPh sb="1" eb="2">
      <t>サカ</t>
    </rPh>
    <phoneticPr fontId="3"/>
  </si>
  <si>
    <t>車道3.5m未満</t>
    <rPh sb="6" eb="8">
      <t>ミマン</t>
    </rPh>
    <phoneticPr fontId="2"/>
  </si>
  <si>
    <t>資料　ＮＴＴ西日本徳島支店， 四国総合通信局</t>
    <rPh sb="0" eb="2">
      <t>シリョウ</t>
    </rPh>
    <rPh sb="6" eb="9">
      <t>ニシニホン</t>
    </rPh>
    <rPh sb="9" eb="11">
      <t>トクシマ</t>
    </rPh>
    <rPh sb="11" eb="13">
      <t>シテン</t>
    </rPh>
    <rPh sb="15" eb="17">
      <t>シコク</t>
    </rPh>
    <rPh sb="17" eb="19">
      <t>ソウゴウ</t>
    </rPh>
    <rPh sb="19" eb="22">
      <t>ツウシンキョク</t>
    </rPh>
    <phoneticPr fontId="2"/>
  </si>
  <si>
    <t>１日平均</t>
    <rPh sb="1" eb="2">
      <t>ニチ</t>
    </rPh>
    <rPh sb="2" eb="4">
      <t>ヘイキン</t>
    </rPh>
    <phoneticPr fontId="6"/>
  </si>
  <si>
    <t>日和佐～川口</t>
    <rPh sb="0" eb="3">
      <t>ヒワサ</t>
    </rPh>
    <rPh sb="4" eb="6">
      <t>カワグチ</t>
    </rPh>
    <phoneticPr fontId="2"/>
  </si>
  <si>
    <t>牟岐～甲ノ浦</t>
    <rPh sb="0" eb="2">
      <t>ムギ</t>
    </rPh>
    <rPh sb="3" eb="4">
      <t>コウ</t>
    </rPh>
    <rPh sb="5" eb="6">
      <t>ウラ</t>
    </rPh>
    <phoneticPr fontId="2"/>
  </si>
  <si>
    <t>高知</t>
  </si>
  <si>
    <t>神戸</t>
  </si>
  <si>
    <t>大阪</t>
  </si>
  <si>
    <t>徳島バス</t>
    <rPh sb="0" eb="2">
      <t>トクシマ</t>
    </rPh>
    <phoneticPr fontId="2"/>
  </si>
  <si>
    <t>岡山</t>
    <rPh sb="0" eb="1">
      <t>オカ</t>
    </rPh>
    <rPh sb="1" eb="2">
      <t>ヤマ</t>
    </rPh>
    <phoneticPr fontId="2"/>
  </si>
  <si>
    <t>神戸</t>
    <rPh sb="0" eb="1">
      <t>カミ</t>
    </rPh>
    <rPh sb="1" eb="2">
      <t>ト</t>
    </rPh>
    <phoneticPr fontId="2"/>
  </si>
  <si>
    <t>東部循環</t>
    <rPh sb="0" eb="2">
      <t>トウブ</t>
    </rPh>
    <rPh sb="2" eb="4">
      <t>ジュンカン</t>
    </rPh>
    <phoneticPr fontId="2"/>
  </si>
  <si>
    <t>支    社</t>
    <phoneticPr fontId="2"/>
  </si>
  <si>
    <t>支店</t>
    <phoneticPr fontId="3"/>
  </si>
  <si>
    <t>営業所</t>
    <phoneticPr fontId="3"/>
  </si>
  <si>
    <t>ＩＳＤＮ  64</t>
    <phoneticPr fontId="2"/>
  </si>
  <si>
    <t>ＩＳＤＮﾗｲﾄ</t>
    <phoneticPr fontId="2"/>
  </si>
  <si>
    <t>資料　本州四国連絡高速道路株式会社</t>
    <rPh sb="0" eb="2">
      <t>シリョウ</t>
    </rPh>
    <rPh sb="3" eb="5">
      <t>ホンシュウ</t>
    </rPh>
    <rPh sb="5" eb="7">
      <t>シコク</t>
    </rPh>
    <rPh sb="7" eb="9">
      <t>レンラク</t>
    </rPh>
    <rPh sb="9" eb="11">
      <t>コウソク</t>
    </rPh>
    <rPh sb="11" eb="13">
      <t>ドウロ</t>
    </rPh>
    <rPh sb="13" eb="17">
      <t>カブシキガイシャ</t>
    </rPh>
    <phoneticPr fontId="2"/>
  </si>
  <si>
    <t>川口～日和田</t>
    <rPh sb="0" eb="2">
      <t>カワグチ</t>
    </rPh>
    <rPh sb="3" eb="6">
      <t>ヒワダ</t>
    </rPh>
    <phoneticPr fontId="2"/>
  </si>
  <si>
    <t>ジェイアール四国バス</t>
    <rPh sb="6" eb="8">
      <t>シコク</t>
    </rPh>
    <phoneticPr fontId="2"/>
  </si>
  <si>
    <t>出入貨物総トン数</t>
    <phoneticPr fontId="3"/>
  </si>
  <si>
    <t>総 数</t>
    <phoneticPr fontId="3"/>
  </si>
  <si>
    <t>輸移入</t>
    <phoneticPr fontId="3"/>
  </si>
  <si>
    <t>甲　種</t>
    <phoneticPr fontId="2"/>
  </si>
  <si>
    <t>資料　県運輸政策課</t>
    <rPh sb="4" eb="6">
      <t>ウンユ</t>
    </rPh>
    <rPh sb="6" eb="8">
      <t>セイサク</t>
    </rPh>
    <rPh sb="8" eb="9">
      <t>カ</t>
    </rPh>
    <phoneticPr fontId="2"/>
  </si>
  <si>
    <t>港 湾</t>
    <phoneticPr fontId="3"/>
  </si>
  <si>
    <t>種 別</t>
    <phoneticPr fontId="2"/>
  </si>
  <si>
    <t>昭和58.5.20 　　　（変　更）</t>
    <phoneticPr fontId="3"/>
  </si>
  <si>
    <t>北灘三角点(426.6メ-トル)から通念島三角点(24.9メ-トル)を見通した線上1,500メ-トルの地点を中心として3,000メ-トルの半径を有する円内の海面。ただし、漁港法により指定された三津漁港の区域を除く。</t>
    <phoneticPr fontId="2"/>
  </si>
  <si>
    <t>昭和58.5.20
（変　更）</t>
    <phoneticPr fontId="3"/>
  </si>
  <si>
    <t>亀崎東端から丸島､中津島､青島各頂点を経て那賀川右岸北端（北緯34度56分2秒東経134度42分6秒)まで引いた線及び陸岸により囲まれた海面並びに岡川樋門上流側壁の内面延長線より下流の河川水面。</t>
    <phoneticPr fontId="2"/>
  </si>
  <si>
    <t>昭和46.12.21
（変　更）</t>
    <phoneticPr fontId="3"/>
  </si>
  <si>
    <t>相生橋西端から52度1,400メ-トルの地点を中心として1,500メ-トルの半径を有する円内の海面並びに今切川三ツ合橋及び鍋川宮川橋各下流の河川水面。ただし、漁港法により指定された長原漁港の区域を除く。</t>
    <phoneticPr fontId="2"/>
  </si>
  <si>
    <t>網代崎から0度に引いた線及び陸岸により囲まれた海面。</t>
    <phoneticPr fontId="3"/>
  </si>
  <si>
    <t>乳崎を中心として900メ-トルの半径を有する円内の海面及び那佐湾海面。</t>
    <phoneticPr fontId="3"/>
  </si>
  <si>
    <t>鳴門市鳴門町土佐泊浦字福池の三角点（98.7メ-トル)から270度に引いた線と陸岸及び堀越橋に囲まれた海面｡ただし､漁港法により指定された亀浦漁港の区域を除く。</t>
    <phoneticPr fontId="3"/>
  </si>
  <si>
    <t>昭和47.3.28
（変　更）</t>
    <phoneticPr fontId="3"/>
  </si>
  <si>
    <t>昭和41.6.7
（変　更）</t>
    <phoneticPr fontId="3"/>
  </si>
  <si>
    <t>徳島市</t>
  </si>
  <si>
    <t>鳴門市</t>
  </si>
  <si>
    <t>小松島市</t>
  </si>
  <si>
    <t>阿南市</t>
  </si>
  <si>
    <t>吉野川市</t>
    <rPh sb="0" eb="3">
      <t>ヨシノガワ</t>
    </rPh>
    <rPh sb="3" eb="4">
      <t>シ</t>
    </rPh>
    <phoneticPr fontId="2"/>
  </si>
  <si>
    <t>阿波市</t>
    <rPh sb="0" eb="2">
      <t>アワ</t>
    </rPh>
    <rPh sb="2" eb="3">
      <t>シ</t>
    </rPh>
    <phoneticPr fontId="2"/>
  </si>
  <si>
    <t>美馬市</t>
    <rPh sb="0" eb="2">
      <t>ミマ</t>
    </rPh>
    <rPh sb="2" eb="3">
      <t>シ</t>
    </rPh>
    <phoneticPr fontId="2"/>
  </si>
  <si>
    <t>勝浦町</t>
    <rPh sb="0" eb="3">
      <t>カツウラチョウ</t>
    </rPh>
    <phoneticPr fontId="2"/>
  </si>
  <si>
    <t>上勝町</t>
    <rPh sb="0" eb="3">
      <t>カミカツチョウ</t>
    </rPh>
    <phoneticPr fontId="2"/>
  </si>
  <si>
    <t>佐那河内村</t>
    <rPh sb="0" eb="5">
      <t>サナゴウチソン</t>
    </rPh>
    <phoneticPr fontId="2"/>
  </si>
  <si>
    <t>石井町</t>
    <rPh sb="0" eb="3">
      <t>イシイチョウ</t>
    </rPh>
    <phoneticPr fontId="2"/>
  </si>
  <si>
    <t>神山町</t>
    <rPh sb="0" eb="3">
      <t>カミヤマチョウ</t>
    </rPh>
    <phoneticPr fontId="2"/>
  </si>
  <si>
    <t>那賀町</t>
    <rPh sb="0" eb="2">
      <t>ナカ</t>
    </rPh>
    <rPh sb="2" eb="3">
      <t>チョウ</t>
    </rPh>
    <phoneticPr fontId="2"/>
  </si>
  <si>
    <t>牟岐町</t>
    <rPh sb="0" eb="3">
      <t>ムギチョウ</t>
    </rPh>
    <phoneticPr fontId="2"/>
  </si>
  <si>
    <t>美波町</t>
    <rPh sb="0" eb="1">
      <t>ミ</t>
    </rPh>
    <rPh sb="1" eb="2">
      <t>ナミ</t>
    </rPh>
    <rPh sb="2" eb="3">
      <t>チョウ</t>
    </rPh>
    <phoneticPr fontId="2"/>
  </si>
  <si>
    <t>松茂町</t>
    <rPh sb="0" eb="3">
      <t>マツシゲチョウ</t>
    </rPh>
    <phoneticPr fontId="2"/>
  </si>
  <si>
    <t>北島町</t>
    <rPh sb="0" eb="3">
      <t>キタジマチョウ</t>
    </rPh>
    <phoneticPr fontId="2"/>
  </si>
  <si>
    <t>藍住町</t>
    <rPh sb="0" eb="3">
      <t>アイズミチョウ</t>
    </rPh>
    <phoneticPr fontId="2"/>
  </si>
  <si>
    <t>板野町</t>
    <rPh sb="0" eb="3">
      <t>イタノチョウ</t>
    </rPh>
    <phoneticPr fontId="2"/>
  </si>
  <si>
    <t>上板町</t>
    <rPh sb="0" eb="3">
      <t>カミイタチョウ</t>
    </rPh>
    <phoneticPr fontId="2"/>
  </si>
  <si>
    <t>つるぎ町</t>
    <rPh sb="3" eb="4">
      <t>マチ</t>
    </rPh>
    <phoneticPr fontId="2"/>
  </si>
  <si>
    <t>東みよし町</t>
    <rPh sb="0" eb="1">
      <t>ヒガシ</t>
    </rPh>
    <rPh sb="4" eb="5">
      <t>マチ</t>
    </rPh>
    <phoneticPr fontId="2"/>
  </si>
  <si>
    <t>直　営　局　　</t>
    <rPh sb="0" eb="1">
      <t>チョク</t>
    </rPh>
    <rPh sb="2" eb="3">
      <t>エイ</t>
    </rPh>
    <rPh sb="4" eb="5">
      <t>キョク</t>
    </rPh>
    <phoneticPr fontId="2"/>
  </si>
  <si>
    <t>簡　易　局</t>
    <rPh sb="0" eb="1">
      <t>カン</t>
    </rPh>
    <rPh sb="2" eb="3">
      <t>エキ</t>
    </rPh>
    <rPh sb="4" eb="5">
      <t>キョク</t>
    </rPh>
    <phoneticPr fontId="2"/>
  </si>
  <si>
    <t>合　　計</t>
    <rPh sb="0" eb="1">
      <t>ア</t>
    </rPh>
    <rPh sb="3" eb="4">
      <t>ケイ</t>
    </rPh>
    <phoneticPr fontId="2"/>
  </si>
  <si>
    <t>小松島市バス</t>
  </si>
  <si>
    <t>川口～谷山</t>
    <rPh sb="0" eb="2">
      <t>カワグチ</t>
    </rPh>
    <rPh sb="3" eb="5">
      <t>タニヤマ</t>
    </rPh>
    <phoneticPr fontId="2"/>
  </si>
  <si>
    <t>川口～和無田</t>
    <rPh sb="0" eb="2">
      <t>カワグチ</t>
    </rPh>
    <rPh sb="3" eb="4">
      <t>ワ</t>
    </rPh>
    <rPh sb="4" eb="5">
      <t>ム</t>
    </rPh>
    <rPh sb="5" eb="6">
      <t>タ</t>
    </rPh>
    <phoneticPr fontId="2"/>
  </si>
  <si>
    <t>川口～林谷</t>
    <rPh sb="0" eb="2">
      <t>カワグチ</t>
    </rPh>
    <rPh sb="3" eb="4">
      <t>ハヤシ</t>
    </rPh>
    <rPh sb="4" eb="5">
      <t>タニ</t>
    </rPh>
    <phoneticPr fontId="2"/>
  </si>
  <si>
    <t>川口～上海川</t>
    <rPh sb="0" eb="2">
      <t>カワグチ</t>
    </rPh>
    <rPh sb="3" eb="4">
      <t>ウエ</t>
    </rPh>
    <rPh sb="4" eb="5">
      <t>ウミ</t>
    </rPh>
    <rPh sb="5" eb="6">
      <t>カワ</t>
    </rPh>
    <phoneticPr fontId="2"/>
  </si>
  <si>
    <t>川口～北川</t>
    <rPh sb="0" eb="2">
      <t>カワグチ</t>
    </rPh>
    <rPh sb="3" eb="5">
      <t>キタガワ</t>
    </rPh>
    <phoneticPr fontId="2"/>
  </si>
  <si>
    <t>出原下～北川</t>
    <rPh sb="0" eb="2">
      <t>デハラ</t>
    </rPh>
    <rPh sb="2" eb="3">
      <t>シタ</t>
    </rPh>
    <rPh sb="4" eb="6">
      <t>キタガワ</t>
    </rPh>
    <phoneticPr fontId="2"/>
  </si>
  <si>
    <t>出原下～日和田</t>
    <rPh sb="0" eb="2">
      <t>デハラ</t>
    </rPh>
    <rPh sb="2" eb="3">
      <t>シタ</t>
    </rPh>
    <rPh sb="4" eb="7">
      <t>ヒワダ</t>
    </rPh>
    <phoneticPr fontId="2"/>
  </si>
  <si>
    <t>注　　総数には掲載されていない駅の旅客人員も含まれている。</t>
    <rPh sb="0" eb="1">
      <t>チュウ</t>
    </rPh>
    <rPh sb="3" eb="5">
      <t>ソウスウ</t>
    </rPh>
    <rPh sb="7" eb="9">
      <t>ケイサイ</t>
    </rPh>
    <rPh sb="15" eb="16">
      <t>エキ</t>
    </rPh>
    <rPh sb="17" eb="19">
      <t>リョキャク</t>
    </rPh>
    <rPh sb="19" eb="21">
      <t>ジンイン</t>
    </rPh>
    <rPh sb="22" eb="23">
      <t>フク</t>
    </rPh>
    <phoneticPr fontId="2"/>
  </si>
  <si>
    <t>1(1)</t>
    <phoneticPr fontId="2"/>
  </si>
  <si>
    <t>3(1)</t>
    <phoneticPr fontId="2"/>
  </si>
  <si>
    <t>6(2)</t>
    <phoneticPr fontId="2"/>
  </si>
  <si>
    <t>資料　日本郵便株式会社　四国支社</t>
    <phoneticPr fontId="2"/>
  </si>
  <si>
    <t>引田</t>
    <rPh sb="0" eb="1">
      <t>ヒ</t>
    </rPh>
    <rPh sb="1" eb="2">
      <t>タ</t>
    </rPh>
    <phoneticPr fontId="2"/>
  </si>
  <si>
    <t>北泊</t>
    <rPh sb="0" eb="1">
      <t>キタ</t>
    </rPh>
    <rPh sb="1" eb="2">
      <t>ト</t>
    </rPh>
    <phoneticPr fontId="2"/>
  </si>
  <si>
    <t>鳴門(上板)</t>
    <rPh sb="0" eb="2">
      <t>ナルト</t>
    </rPh>
    <phoneticPr fontId="2"/>
  </si>
  <si>
    <t>不動</t>
    <rPh sb="0" eb="2">
      <t>フドウ</t>
    </rPh>
    <phoneticPr fontId="2"/>
  </si>
  <si>
    <t>大神子</t>
    <rPh sb="0" eb="2">
      <t>オオガミ</t>
    </rPh>
    <rPh sb="2" eb="3">
      <t>コ</t>
    </rPh>
    <phoneticPr fontId="2"/>
  </si>
  <si>
    <t>鳴門大麻線</t>
    <rPh sb="0" eb="2">
      <t>ナルト</t>
    </rPh>
    <rPh sb="2" eb="4">
      <t>タイマ</t>
    </rPh>
    <rPh sb="4" eb="5">
      <t>セン</t>
    </rPh>
    <phoneticPr fontId="2"/>
  </si>
  <si>
    <t>注１　簡易郵便局は，一時閉鎖中の簡易郵便局を含む。</t>
    <rPh sb="0" eb="1">
      <t>チュウ</t>
    </rPh>
    <rPh sb="3" eb="5">
      <t>カンイ</t>
    </rPh>
    <rPh sb="5" eb="8">
      <t>ユウビンキョク</t>
    </rPh>
    <rPh sb="10" eb="12">
      <t>イチジ</t>
    </rPh>
    <rPh sb="12" eb="14">
      <t>ヘイサ</t>
    </rPh>
    <rPh sb="14" eb="15">
      <t>ナカ</t>
    </rPh>
    <rPh sb="16" eb="18">
      <t>カンイ</t>
    </rPh>
    <rPh sb="18" eb="21">
      <t>ユウビンキョク</t>
    </rPh>
    <rPh sb="22" eb="23">
      <t>フク</t>
    </rPh>
    <phoneticPr fontId="2"/>
  </si>
  <si>
    <t>　２　（　）内は，現在閉鎖中等の簡易郵便局数で，合計数に含む内数。</t>
    <rPh sb="6" eb="7">
      <t>ナイ</t>
    </rPh>
    <rPh sb="9" eb="11">
      <t>ゲンザイ</t>
    </rPh>
    <rPh sb="11" eb="14">
      <t>ヘイサチュウ</t>
    </rPh>
    <rPh sb="14" eb="15">
      <t>ナド</t>
    </rPh>
    <rPh sb="16" eb="18">
      <t>カンイ</t>
    </rPh>
    <rPh sb="18" eb="21">
      <t>ユウビンキョク</t>
    </rPh>
    <rPh sb="21" eb="22">
      <t>スウ</t>
    </rPh>
    <rPh sb="24" eb="26">
      <t>ゴウケイ</t>
    </rPh>
    <rPh sb="26" eb="27">
      <t>スウ</t>
    </rPh>
    <rPh sb="28" eb="29">
      <t>フク</t>
    </rPh>
    <rPh sb="30" eb="32">
      <t>ウチスウ</t>
    </rPh>
    <phoneticPr fontId="2"/>
  </si>
  <si>
    <t>１号線</t>
    <rPh sb="1" eb="3">
      <t>ゴウセン</t>
    </rPh>
    <phoneticPr fontId="2"/>
  </si>
  <si>
    <t>（万代・上鮎喰～津田・新浜）</t>
    <rPh sb="1" eb="3">
      <t>バンダイ</t>
    </rPh>
    <rPh sb="4" eb="5">
      <t>カミ</t>
    </rPh>
    <rPh sb="5" eb="7">
      <t>アクイ</t>
    </rPh>
    <rPh sb="8" eb="10">
      <t>ツダ</t>
    </rPh>
    <rPh sb="11" eb="13">
      <t>シンハマ</t>
    </rPh>
    <phoneticPr fontId="2"/>
  </si>
  <si>
    <t>２号線</t>
    <rPh sb="1" eb="3">
      <t>ゴウセン</t>
    </rPh>
    <phoneticPr fontId="2"/>
  </si>
  <si>
    <t>（法花）</t>
    <rPh sb="1" eb="3">
      <t>ホッケ</t>
    </rPh>
    <phoneticPr fontId="2"/>
  </si>
  <si>
    <t>３号線</t>
    <rPh sb="1" eb="3">
      <t>ゴウセン</t>
    </rPh>
    <phoneticPr fontId="2"/>
  </si>
  <si>
    <t>（中央市場）</t>
    <rPh sb="1" eb="3">
      <t>チュウオウ</t>
    </rPh>
    <rPh sb="3" eb="5">
      <t>イチバ</t>
    </rPh>
    <phoneticPr fontId="2"/>
  </si>
  <si>
    <t>４号線</t>
    <rPh sb="1" eb="3">
      <t>ゴウセン</t>
    </rPh>
    <phoneticPr fontId="2"/>
  </si>
  <si>
    <t>（南海フェリー）</t>
    <rPh sb="1" eb="3">
      <t>ナンカイ</t>
    </rPh>
    <phoneticPr fontId="2"/>
  </si>
  <si>
    <t>上鮎喰線</t>
    <rPh sb="0" eb="1">
      <t>カミ</t>
    </rPh>
    <rPh sb="1" eb="3">
      <t>アクイ</t>
    </rPh>
    <rPh sb="3" eb="4">
      <t>セン</t>
    </rPh>
    <phoneticPr fontId="2"/>
  </si>
  <si>
    <t>阿南循環</t>
    <rPh sb="0" eb="2">
      <t>アナン</t>
    </rPh>
    <rPh sb="2" eb="4">
      <t>ジュンカン</t>
    </rPh>
    <phoneticPr fontId="2"/>
  </si>
  <si>
    <t>　25</t>
  </si>
  <si>
    <t>徳島バス</t>
  </si>
  <si>
    <t>石井循環</t>
    <rPh sb="0" eb="2">
      <t>イシイ</t>
    </rPh>
    <rPh sb="2" eb="4">
      <t>ジュンカン</t>
    </rPh>
    <phoneticPr fontId="2"/>
  </si>
  <si>
    <t>渋野</t>
    <rPh sb="0" eb="1">
      <t>シブ</t>
    </rPh>
    <rPh sb="1" eb="2">
      <t>ノ</t>
    </rPh>
    <phoneticPr fontId="2"/>
  </si>
  <si>
    <t>五滝</t>
    <rPh sb="0" eb="1">
      <t>ゴ</t>
    </rPh>
    <rPh sb="1" eb="2">
      <t>タキ</t>
    </rPh>
    <phoneticPr fontId="2"/>
  </si>
  <si>
    <t>資料　県道路整備課</t>
    <rPh sb="6" eb="8">
      <t>セイビ</t>
    </rPh>
    <rPh sb="8" eb="9">
      <t>カ</t>
    </rPh>
    <phoneticPr fontId="2"/>
  </si>
  <si>
    <t>37(6)</t>
  </si>
  <si>
    <t>（平成27年4月1日廃止、徳島バスへ移行）</t>
    <rPh sb="1" eb="3">
      <t>ヘイセイ</t>
    </rPh>
    <rPh sb="5" eb="6">
      <t>ネン</t>
    </rPh>
    <rPh sb="7" eb="8">
      <t>ツキ</t>
    </rPh>
    <rPh sb="9" eb="10">
      <t>ヒ</t>
    </rPh>
    <rPh sb="10" eb="12">
      <t>ハイシ</t>
    </rPh>
    <rPh sb="13" eb="15">
      <t>トクシマ</t>
    </rPh>
    <rPh sb="18" eb="20">
      <t>イコウ</t>
    </rPh>
    <phoneticPr fontId="2"/>
  </si>
  <si>
    <t>鴨島</t>
    <rPh sb="0" eb="1">
      <t>カモ</t>
    </rPh>
    <phoneticPr fontId="2"/>
  </si>
  <si>
    <t>資料　国土交通省「港湾統計」</t>
    <rPh sb="3" eb="5">
      <t>コクド</t>
    </rPh>
    <rPh sb="5" eb="8">
      <t>コウツウショウ</t>
    </rPh>
    <rPh sb="9" eb="11">
      <t>コウワン</t>
    </rPh>
    <rPh sb="11" eb="13">
      <t>トウケイ</t>
    </rPh>
    <phoneticPr fontId="2"/>
  </si>
  <si>
    <t>(単位：ｍ)</t>
    <phoneticPr fontId="3"/>
  </si>
  <si>
    <t>路 線 数</t>
    <phoneticPr fontId="3"/>
  </si>
  <si>
    <t>実 延 長</t>
    <phoneticPr fontId="3"/>
  </si>
  <si>
    <t>道路延長</t>
    <phoneticPr fontId="3"/>
  </si>
  <si>
    <t>トンネル</t>
    <phoneticPr fontId="3"/>
  </si>
  <si>
    <t>(％)</t>
    <phoneticPr fontId="3"/>
  </si>
  <si>
    <t>幅    員    別</t>
    <phoneticPr fontId="2"/>
  </si>
  <si>
    <t>未    改    良</t>
    <phoneticPr fontId="2"/>
  </si>
  <si>
    <t>砂 利 道　　　(防じん含)</t>
    <phoneticPr fontId="2"/>
  </si>
  <si>
    <t>舗 装 率</t>
    <phoneticPr fontId="2"/>
  </si>
  <si>
    <t>（％）</t>
    <phoneticPr fontId="2"/>
  </si>
  <si>
    <t>27</t>
    <phoneticPr fontId="2"/>
  </si>
  <si>
    <t>　国道11号</t>
    <phoneticPr fontId="2"/>
  </si>
  <si>
    <t>平成23年度</t>
    <phoneticPr fontId="2"/>
  </si>
  <si>
    <t>亀浦港</t>
    <rPh sb="0" eb="1">
      <t>カメ</t>
    </rPh>
    <rPh sb="1" eb="2">
      <t>ウラ</t>
    </rPh>
    <phoneticPr fontId="2"/>
  </si>
  <si>
    <t>　26</t>
  </si>
  <si>
    <t>　27</t>
  </si>
  <si>
    <t>本社</t>
    <rPh sb="0" eb="2">
      <t>ホンシャ</t>
    </rPh>
    <phoneticPr fontId="2"/>
  </si>
  <si>
    <t>井内</t>
    <rPh sb="0" eb="1">
      <t>イ</t>
    </rPh>
    <rPh sb="1" eb="2">
      <t>ウチ</t>
    </rPh>
    <phoneticPr fontId="3"/>
  </si>
  <si>
    <t>山城</t>
    <rPh sb="0" eb="2">
      <t>ヤマシロ</t>
    </rPh>
    <phoneticPr fontId="2"/>
  </si>
  <si>
    <t>川内循環</t>
    <rPh sb="0" eb="2">
      <t>カワウチ</t>
    </rPh>
    <rPh sb="2" eb="4">
      <t>ジュンカン</t>
    </rPh>
    <phoneticPr fontId="2"/>
  </si>
  <si>
    <t>中央循環</t>
    <rPh sb="0" eb="2">
      <t>チュウオウ</t>
    </rPh>
    <rPh sb="2" eb="4">
      <t>ジュンカン</t>
    </rPh>
    <phoneticPr fontId="2"/>
  </si>
  <si>
    <t>南部循環</t>
    <rPh sb="0" eb="2">
      <t>ナンブ</t>
    </rPh>
    <rPh sb="2" eb="4">
      <t>ジュンカン</t>
    </rPh>
    <phoneticPr fontId="2"/>
  </si>
  <si>
    <t>立江</t>
    <rPh sb="0" eb="1">
      <t>タ</t>
    </rPh>
    <rPh sb="1" eb="2">
      <t>エ</t>
    </rPh>
    <phoneticPr fontId="2"/>
  </si>
  <si>
    <t>和田島</t>
    <rPh sb="0" eb="2">
      <t>ワダ</t>
    </rPh>
    <rPh sb="2" eb="3">
      <t>ジマ</t>
    </rPh>
    <phoneticPr fontId="2"/>
  </si>
  <si>
    <t>田浦</t>
    <rPh sb="0" eb="2">
      <t>タウラ</t>
    </rPh>
    <phoneticPr fontId="2"/>
  </si>
  <si>
    <t>注　東京便は平成24年6月末からジェイアールバス</t>
    <rPh sb="0" eb="1">
      <t>チュウ</t>
    </rPh>
    <rPh sb="2" eb="4">
      <t>トウキョウ</t>
    </rPh>
    <rPh sb="6" eb="8">
      <t>ヘイセイ</t>
    </rPh>
    <rPh sb="10" eb="11">
      <t>ネン</t>
    </rPh>
    <phoneticPr fontId="2"/>
  </si>
  <si>
    <t xml:space="preserve">   25</t>
    <phoneticPr fontId="2"/>
  </si>
  <si>
    <t>輸出</t>
    <rPh sb="0" eb="2">
      <t>ユシュツ</t>
    </rPh>
    <phoneticPr fontId="2"/>
  </si>
  <si>
    <t>輸入</t>
    <rPh sb="0" eb="2">
      <t>ユニュウ</t>
    </rPh>
    <phoneticPr fontId="2"/>
  </si>
  <si>
    <t>移出</t>
    <rPh sb="0" eb="2">
      <t>イシュツ</t>
    </rPh>
    <phoneticPr fontId="2"/>
  </si>
  <si>
    <t>移入</t>
    <rPh sb="0" eb="2">
      <t>イニュウ</t>
    </rPh>
    <phoneticPr fontId="2"/>
  </si>
  <si>
    <t>小松島</t>
    <rPh sb="0" eb="3">
      <t>コマツシマ</t>
    </rPh>
    <phoneticPr fontId="2"/>
  </si>
  <si>
    <t>橘</t>
    <rPh sb="0" eb="1">
      <t>タチバナ</t>
    </rPh>
    <phoneticPr fontId="2"/>
  </si>
  <si>
    <t>富岡</t>
    <rPh sb="0" eb="2">
      <t>トミオカ</t>
    </rPh>
    <phoneticPr fontId="2"/>
  </si>
  <si>
    <t>輸移出</t>
    <rPh sb="0" eb="1">
      <t>ユ</t>
    </rPh>
    <rPh sb="1" eb="3">
      <t>イシュツ</t>
    </rPh>
    <phoneticPr fontId="2"/>
  </si>
  <si>
    <t>輸移入</t>
    <rPh sb="0" eb="1">
      <t>ユ</t>
    </rPh>
    <rPh sb="1" eb="3">
      <t>イニュウ</t>
    </rPh>
    <phoneticPr fontId="2"/>
  </si>
  <si>
    <t>甲種合計</t>
    <rPh sb="0" eb="1">
      <t>コウ</t>
    </rPh>
    <rPh sb="1" eb="2">
      <t>シュ</t>
    </rPh>
    <rPh sb="2" eb="4">
      <t>ゴウケイ</t>
    </rPh>
    <phoneticPr fontId="2"/>
  </si>
  <si>
    <t>撫養</t>
    <phoneticPr fontId="2"/>
  </si>
  <si>
    <t>粟津</t>
    <phoneticPr fontId="2"/>
  </si>
  <si>
    <t>今切</t>
    <phoneticPr fontId="2"/>
  </si>
  <si>
    <t>中島</t>
    <phoneticPr fontId="2"/>
  </si>
  <si>
    <t>浅川</t>
    <phoneticPr fontId="2"/>
  </si>
  <si>
    <t>那佐</t>
    <phoneticPr fontId="2"/>
  </si>
  <si>
    <t>亀浦</t>
    <rPh sb="0" eb="1">
      <t>カメ</t>
    </rPh>
    <rPh sb="1" eb="2">
      <t>ウラ</t>
    </rPh>
    <phoneticPr fontId="2"/>
  </si>
  <si>
    <t>乙種合計</t>
    <rPh sb="0" eb="2">
      <t>オツシュ</t>
    </rPh>
    <rPh sb="2" eb="4">
      <t>ゴウケイ</t>
    </rPh>
    <phoneticPr fontId="2"/>
  </si>
  <si>
    <t>甲種＋乙種</t>
    <rPh sb="0" eb="1">
      <t>コウ</t>
    </rPh>
    <rPh sb="1" eb="2">
      <t>シュ</t>
    </rPh>
    <rPh sb="3" eb="5">
      <t>オツシュ</t>
    </rPh>
    <phoneticPr fontId="2"/>
  </si>
  <si>
    <t>輸移出＋輸移入</t>
    <rPh sb="0" eb="1">
      <t>ユ</t>
    </rPh>
    <rPh sb="1" eb="3">
      <t>イシュツ</t>
    </rPh>
    <rPh sb="4" eb="5">
      <t>ユ</t>
    </rPh>
    <rPh sb="5" eb="7">
      <t>イニュウ</t>
    </rPh>
    <phoneticPr fontId="2"/>
  </si>
  <si>
    <t>海上出入貨物トン数総数表</t>
    <phoneticPr fontId="2"/>
  </si>
  <si>
    <t>鳴門市地域バス</t>
    <rPh sb="3" eb="5">
      <t>チイキ</t>
    </rPh>
    <phoneticPr fontId="2"/>
  </si>
  <si>
    <t>11　運輸・通信</t>
    <rPh sb="3" eb="5">
      <t>ウンユ</t>
    </rPh>
    <rPh sb="6" eb="8">
      <t>ツウシン</t>
    </rPh>
    <phoneticPr fontId="2"/>
  </si>
  <si>
    <t>道路現況</t>
    <rPh sb="0" eb="2">
      <t>ドウロ</t>
    </rPh>
    <rPh sb="2" eb="4">
      <t>ゲンキョウ</t>
    </rPh>
    <phoneticPr fontId="2"/>
  </si>
  <si>
    <t>定期自動車輸送状況</t>
    <rPh sb="0" eb="2">
      <t>テイキ</t>
    </rPh>
    <rPh sb="2" eb="5">
      <t>ジドウシャ</t>
    </rPh>
    <rPh sb="5" eb="7">
      <t>ユソウ</t>
    </rPh>
    <rPh sb="7" eb="9">
      <t>ジョウキョウ</t>
    </rPh>
    <phoneticPr fontId="2"/>
  </si>
  <si>
    <t>(1)</t>
    <phoneticPr fontId="2"/>
  </si>
  <si>
    <t>年 度 別</t>
    <rPh sb="0" eb="1">
      <t>トシ</t>
    </rPh>
    <rPh sb="2" eb="3">
      <t>ド</t>
    </rPh>
    <rPh sb="4" eb="5">
      <t>ベツ</t>
    </rPh>
    <phoneticPr fontId="2"/>
  </si>
  <si>
    <t>(2)</t>
    <phoneticPr fontId="2"/>
  </si>
  <si>
    <t>路 線 別</t>
    <rPh sb="0" eb="1">
      <t>ミチ</t>
    </rPh>
    <rPh sb="2" eb="3">
      <t>セン</t>
    </rPh>
    <rPh sb="4" eb="5">
      <t>ベツ</t>
    </rPh>
    <phoneticPr fontId="2"/>
  </si>
  <si>
    <t>貸切バス輸送状況</t>
    <rPh sb="0" eb="1">
      <t>カ</t>
    </rPh>
    <rPh sb="1" eb="2">
      <t>キ</t>
    </rPh>
    <rPh sb="4" eb="6">
      <t>ユソウ</t>
    </rPh>
    <rPh sb="6" eb="8">
      <t>ジョウキョウ</t>
    </rPh>
    <phoneticPr fontId="2"/>
  </si>
  <si>
    <t>タクシー業者数及び台数</t>
    <rPh sb="4" eb="6">
      <t>ギョウシャ</t>
    </rPh>
    <rPh sb="6" eb="7">
      <t>スウ</t>
    </rPh>
    <rPh sb="7" eb="8">
      <t>オヨ</t>
    </rPh>
    <rPh sb="9" eb="11">
      <t>ダイスウ</t>
    </rPh>
    <phoneticPr fontId="2"/>
  </si>
  <si>
    <t>JR四国駅別旅客人員</t>
    <rPh sb="2" eb="4">
      <t>シコク</t>
    </rPh>
    <rPh sb="4" eb="5">
      <t>エキ</t>
    </rPh>
    <rPh sb="5" eb="6">
      <t>ベツ</t>
    </rPh>
    <rPh sb="6" eb="8">
      <t>リョキャク</t>
    </rPh>
    <rPh sb="8" eb="10">
      <t>ジンイン</t>
    </rPh>
    <phoneticPr fontId="2"/>
  </si>
  <si>
    <t>航空輸送状況</t>
    <rPh sb="0" eb="2">
      <t>コウクウ</t>
    </rPh>
    <rPh sb="2" eb="4">
      <t>ユソウ</t>
    </rPh>
    <rPh sb="4" eb="6">
      <t>ジョウキョウ</t>
    </rPh>
    <phoneticPr fontId="2"/>
  </si>
  <si>
    <t>入港船舶・船舶乗降人員及び出入貨物総トン数</t>
    <rPh sb="0" eb="2">
      <t>ニュウコウ</t>
    </rPh>
    <rPh sb="2" eb="4">
      <t>センパク</t>
    </rPh>
    <rPh sb="5" eb="7">
      <t>センパク</t>
    </rPh>
    <rPh sb="7" eb="9">
      <t>ジョウコウ</t>
    </rPh>
    <rPh sb="9" eb="11">
      <t>ジンイン</t>
    </rPh>
    <rPh sb="11" eb="12">
      <t>オヨ</t>
    </rPh>
    <phoneticPr fontId="2"/>
  </si>
  <si>
    <t>フェリーボート利用車台数</t>
    <rPh sb="7" eb="9">
      <t>リヨウ</t>
    </rPh>
    <rPh sb="9" eb="10">
      <t>シャ</t>
    </rPh>
    <rPh sb="10" eb="12">
      <t>ダイスウ</t>
    </rPh>
    <phoneticPr fontId="2"/>
  </si>
  <si>
    <t>港　　湾</t>
    <rPh sb="0" eb="1">
      <t>ミナト</t>
    </rPh>
    <rPh sb="3" eb="4">
      <t>ワン</t>
    </rPh>
    <phoneticPr fontId="2"/>
  </si>
  <si>
    <t>電報・電話</t>
    <rPh sb="0" eb="2">
      <t>デンポウ</t>
    </rPh>
    <rPh sb="3" eb="5">
      <t>デンワ</t>
    </rPh>
    <phoneticPr fontId="2"/>
  </si>
  <si>
    <t>電報・電話取扱所数</t>
    <rPh sb="0" eb="2">
      <t>デンポウ</t>
    </rPh>
    <rPh sb="3" eb="5">
      <t>デンワ</t>
    </rPh>
    <rPh sb="5" eb="6">
      <t>ト</t>
    </rPh>
    <rPh sb="6" eb="7">
      <t>アツカ</t>
    </rPh>
    <rPh sb="7" eb="8">
      <t>トコロ</t>
    </rPh>
    <rPh sb="8" eb="9">
      <t>スウ</t>
    </rPh>
    <phoneticPr fontId="2"/>
  </si>
  <si>
    <t>開通電話数</t>
    <rPh sb="0" eb="2">
      <t>カイツウ</t>
    </rPh>
    <rPh sb="2" eb="4">
      <t>デンワ</t>
    </rPh>
    <rPh sb="4" eb="5">
      <t>スウ</t>
    </rPh>
    <phoneticPr fontId="2"/>
  </si>
  <si>
    <t>郵便施設数</t>
    <rPh sb="0" eb="2">
      <t>ユウビン</t>
    </rPh>
    <rPh sb="2" eb="5">
      <t>シセツスウ</t>
    </rPh>
    <phoneticPr fontId="2"/>
  </si>
  <si>
    <t>大鳴門橋通行台数</t>
    <rPh sb="0" eb="4">
      <t>オオナルトキョウ</t>
    </rPh>
    <rPh sb="4" eb="6">
      <t>ツウコウ</t>
    </rPh>
    <rPh sb="6" eb="8">
      <t>ダイスウ</t>
    </rPh>
    <phoneticPr fontId="2"/>
  </si>
  <si>
    <r>
      <t xml:space="preserve"> 106　道路現況</t>
    </r>
    <r>
      <rPr>
        <b/>
        <sz val="12"/>
        <rFont val="ＭＳ 明朝"/>
        <family val="1"/>
        <charset val="128"/>
      </rPr>
      <t>（平成26～28年,4月1日現在）</t>
    </r>
    <rPh sb="10" eb="11">
      <t>ヘイ</t>
    </rPh>
    <rPh sb="17" eb="18">
      <t>ネン</t>
    </rPh>
    <rPh sb="20" eb="21">
      <t>ツキ</t>
    </rPh>
    <rPh sb="22" eb="23">
      <t>ヒ</t>
    </rPh>
    <rPh sb="23" eb="25">
      <t>ゲンザイ</t>
    </rPh>
    <phoneticPr fontId="3"/>
  </si>
  <si>
    <t>平成26年4月</t>
    <phoneticPr fontId="2"/>
  </si>
  <si>
    <t>28</t>
    <phoneticPr fontId="2"/>
  </si>
  <si>
    <t>種 類 別</t>
    <phoneticPr fontId="3"/>
  </si>
  <si>
    <t>延長</t>
    <phoneticPr fontId="3"/>
  </si>
  <si>
    <t>路    線
道路種別</t>
    <phoneticPr fontId="2"/>
  </si>
  <si>
    <t>-</t>
    <phoneticPr fontId="2"/>
  </si>
  <si>
    <t>注  　本州四国連絡道路は国道28号を重複します。</t>
    <rPh sb="0" eb="1">
      <t>チュウ</t>
    </rPh>
    <rPh sb="4" eb="6">
      <t>ホンシュウ</t>
    </rPh>
    <rPh sb="6" eb="8">
      <t>シコク</t>
    </rPh>
    <rPh sb="8" eb="10">
      <t>レンラク</t>
    </rPh>
    <rPh sb="10" eb="12">
      <t>ドウロ</t>
    </rPh>
    <rPh sb="13" eb="15">
      <t>コクドウ</t>
    </rPh>
    <rPh sb="17" eb="18">
      <t>ゴウ</t>
    </rPh>
    <rPh sb="19" eb="21">
      <t>チョウフク</t>
    </rPh>
    <phoneticPr fontId="2"/>
  </si>
  <si>
    <r>
      <t>107　車種別自動車保有台数</t>
    </r>
    <r>
      <rPr>
        <b/>
        <sz val="12"/>
        <rFont val="ＭＳ 明朝"/>
        <family val="1"/>
        <charset val="128"/>
      </rPr>
      <t>(平成23～27年度）</t>
    </r>
    <phoneticPr fontId="2"/>
  </si>
  <si>
    <t>三　輪</t>
    <phoneticPr fontId="3"/>
  </si>
  <si>
    <r>
      <t>107　車種別自動車保有台数</t>
    </r>
    <r>
      <rPr>
        <b/>
        <sz val="11"/>
        <rFont val="ＭＳ 明朝"/>
        <family val="1"/>
        <charset val="128"/>
      </rPr>
      <t>(平成23～27年度）</t>
    </r>
    <phoneticPr fontId="2"/>
  </si>
  <si>
    <t>普 通 車</t>
    <phoneticPr fontId="3"/>
  </si>
  <si>
    <t xml:space="preserve"> 108　定期自動車輸送状況</t>
    <phoneticPr fontId="3"/>
  </si>
  <si>
    <r>
      <t>(1)年度別</t>
    </r>
    <r>
      <rPr>
        <sz val="12"/>
        <rFont val="ＭＳ 明朝"/>
        <family val="1"/>
        <charset val="128"/>
      </rPr>
      <t>（平成23～27年度）</t>
    </r>
    <phoneticPr fontId="3"/>
  </si>
  <si>
    <t>走行キロ数
（㎞）</t>
    <phoneticPr fontId="2"/>
  </si>
  <si>
    <r>
      <t xml:space="preserve"> 108　定期自動車輸送状況</t>
    </r>
    <r>
      <rPr>
        <b/>
        <sz val="12"/>
        <rFont val="ＭＳ 明朝"/>
        <family val="1"/>
        <charset val="128"/>
      </rPr>
      <t>（続き）</t>
    </r>
    <rPh sb="7" eb="10">
      <t>ジドウシャ</t>
    </rPh>
    <phoneticPr fontId="3"/>
  </si>
  <si>
    <r>
      <t>(2)路線別</t>
    </r>
    <r>
      <rPr>
        <sz val="12"/>
        <rFont val="ＭＳ 明朝"/>
        <family val="1"/>
        <charset val="128"/>
      </rPr>
      <t>（平成28年度）</t>
    </r>
    <rPh sb="5" eb="6">
      <t>ベツ</t>
    </rPh>
    <rPh sb="7" eb="9">
      <t>ヘイセイ</t>
    </rPh>
    <rPh sb="11" eb="13">
      <t>ネンド</t>
    </rPh>
    <phoneticPr fontId="2"/>
  </si>
  <si>
    <t>徳島市バス</t>
    <phoneticPr fontId="2"/>
  </si>
  <si>
    <t>竜王団地</t>
    <rPh sb="0" eb="2">
      <t>リュウオウ</t>
    </rPh>
    <rPh sb="2" eb="4">
      <t>ダンチ</t>
    </rPh>
    <phoneticPr fontId="2"/>
  </si>
  <si>
    <t>山城</t>
    <rPh sb="0" eb="2">
      <t>ヤマシロ</t>
    </rPh>
    <phoneticPr fontId="3"/>
  </si>
  <si>
    <t>漆川</t>
    <phoneticPr fontId="3"/>
  </si>
  <si>
    <t>野呂内</t>
    <phoneticPr fontId="3"/>
  </si>
  <si>
    <t>白地</t>
    <phoneticPr fontId="3"/>
  </si>
  <si>
    <t>17号</t>
  </si>
  <si>
    <t>天の原西</t>
  </si>
  <si>
    <t>那賀町</t>
    <phoneticPr fontId="2"/>
  </si>
  <si>
    <t>一  宮　</t>
  </si>
  <si>
    <t>島田石橋・市原</t>
    <rPh sb="0" eb="2">
      <t>シマダ</t>
    </rPh>
    <rPh sb="2" eb="3">
      <t>イシ</t>
    </rPh>
    <rPh sb="3" eb="4">
      <t>ハシ</t>
    </rPh>
    <rPh sb="5" eb="7">
      <t>イチハラ</t>
    </rPh>
    <phoneticPr fontId="2"/>
  </si>
  <si>
    <t>里浦粟津・運動公園・高島</t>
  </si>
  <si>
    <t>徳島バス阿南</t>
    <phoneticPr fontId="3"/>
  </si>
  <si>
    <t>四国交通</t>
    <phoneticPr fontId="2"/>
  </si>
  <si>
    <t>徳島バス南部</t>
    <phoneticPr fontId="3"/>
  </si>
  <si>
    <t>鍛冶屋原</t>
  </si>
  <si>
    <t>関東が運行。ジェイアール四国バスは不定期運行。</t>
    <phoneticPr fontId="2"/>
  </si>
  <si>
    <t>資料　徳島市交通局， 鳴門市戦略企画課，徳島バス， 四国交通， JR四国バス， その他市町村営バス</t>
    <rPh sb="14" eb="16">
      <t>センリャク</t>
    </rPh>
    <rPh sb="16" eb="19">
      <t>キカクカ</t>
    </rPh>
    <phoneticPr fontId="2"/>
  </si>
  <si>
    <r>
      <t xml:space="preserve"> 109　貸切バス輸送状況</t>
    </r>
    <r>
      <rPr>
        <b/>
        <sz val="12"/>
        <rFont val="ＭＳ 明朝"/>
        <family val="1"/>
        <charset val="128"/>
      </rPr>
      <t>（平成23～27年度）</t>
    </r>
    <rPh sb="21" eb="23">
      <t>ネンド</t>
    </rPh>
    <phoneticPr fontId="3"/>
  </si>
  <si>
    <r>
      <t>110　タクシー業者数及び台数</t>
    </r>
    <r>
      <rPr>
        <b/>
        <sz val="12"/>
        <rFont val="ＭＳ 明朝"/>
        <family val="1"/>
        <charset val="128"/>
      </rPr>
      <t>(平成23～27年度)</t>
    </r>
    <phoneticPr fontId="2"/>
  </si>
  <si>
    <t>一   般</t>
    <phoneticPr fontId="3"/>
  </si>
  <si>
    <t>111 ＪＲ四国駅別旅客人員(平成26～28年度)</t>
    <phoneticPr fontId="2"/>
  </si>
  <si>
    <t>普　　　通</t>
    <phoneticPr fontId="3"/>
  </si>
  <si>
    <t>降　客</t>
    <phoneticPr fontId="3"/>
  </si>
  <si>
    <t>平成26年度</t>
    <phoneticPr fontId="2"/>
  </si>
  <si>
    <r>
      <t>112　航空輸送状況</t>
    </r>
    <r>
      <rPr>
        <b/>
        <sz val="12"/>
        <rFont val="ＭＳ 明朝"/>
        <family val="1"/>
        <charset val="128"/>
      </rPr>
      <t>（平成24～28年）</t>
    </r>
    <phoneticPr fontId="2"/>
  </si>
  <si>
    <t>平成24年</t>
    <phoneticPr fontId="2"/>
  </si>
  <si>
    <t>　28</t>
    <phoneticPr fontId="2"/>
  </si>
  <si>
    <t>降    　 客 　    人 　    員</t>
    <phoneticPr fontId="2"/>
  </si>
  <si>
    <t>注  　乗客人員総数には国内チャーター便及び国際チャーター便の人員, 降客人員総数には国内チャーター便，</t>
    <rPh sb="0" eb="1">
      <t>チュウ</t>
    </rPh>
    <rPh sb="43" eb="45">
      <t>コクナイ</t>
    </rPh>
    <rPh sb="50" eb="51">
      <t>ビン</t>
    </rPh>
    <phoneticPr fontId="2"/>
  </si>
  <si>
    <t xml:space="preserve">    　国際チャーター及びDIVERTの人員を含む。</t>
    <rPh sb="5" eb="7">
      <t>コクサイ</t>
    </rPh>
    <phoneticPr fontId="2"/>
  </si>
  <si>
    <t>資料　徳島空港事務所</t>
    <phoneticPr fontId="2"/>
  </si>
  <si>
    <t>113　入港船舶・船舶乗降人員及び</t>
    <phoneticPr fontId="2"/>
  </si>
  <si>
    <r>
      <t xml:space="preserve">       出入貨物総トン数</t>
    </r>
    <r>
      <rPr>
        <b/>
        <sz val="12"/>
        <rFont val="ＭＳ 明朝"/>
        <family val="1"/>
        <charset val="128"/>
      </rPr>
      <t>（平成22～26年）</t>
    </r>
    <rPh sb="7" eb="9">
      <t>デイ</t>
    </rPh>
    <rPh sb="9" eb="11">
      <t>カモツ</t>
    </rPh>
    <rPh sb="23" eb="24">
      <t>ネン</t>
    </rPh>
    <phoneticPr fontId="3"/>
  </si>
  <si>
    <t>（単位：千t）</t>
    <phoneticPr fontId="3"/>
  </si>
  <si>
    <t>総隻数</t>
    <phoneticPr fontId="3"/>
  </si>
  <si>
    <t>輸移出</t>
    <phoneticPr fontId="3"/>
  </si>
  <si>
    <t>平 成 22 年</t>
    <phoneticPr fontId="2"/>
  </si>
  <si>
    <t xml:space="preserve">   23</t>
    <phoneticPr fontId="2"/>
  </si>
  <si>
    <t xml:space="preserve">   24</t>
    <phoneticPr fontId="2"/>
  </si>
  <si>
    <t xml:space="preserve">   26</t>
    <phoneticPr fontId="2"/>
  </si>
  <si>
    <t>-</t>
    <phoneticPr fontId="2"/>
  </si>
  <si>
    <t>-</t>
    <phoneticPr fontId="2"/>
  </si>
  <si>
    <t>-</t>
    <phoneticPr fontId="2"/>
  </si>
  <si>
    <t>注　　平成26年については，千t未満四捨五入のため，各港の数値の合計値が年次欄の数値と一致していない項目がある。</t>
    <rPh sb="0" eb="1">
      <t>チュウ</t>
    </rPh>
    <rPh sb="3" eb="5">
      <t>ヘイセイ</t>
    </rPh>
    <rPh sb="7" eb="8">
      <t>ネン</t>
    </rPh>
    <rPh sb="14" eb="15">
      <t>セン</t>
    </rPh>
    <rPh sb="16" eb="18">
      <t>ミマン</t>
    </rPh>
    <rPh sb="18" eb="22">
      <t>シシャゴニュウ</t>
    </rPh>
    <rPh sb="26" eb="28">
      <t>カクミナト</t>
    </rPh>
    <rPh sb="29" eb="31">
      <t>スウチ</t>
    </rPh>
    <rPh sb="32" eb="34">
      <t>ゴウケイ</t>
    </rPh>
    <rPh sb="34" eb="35">
      <t>チ</t>
    </rPh>
    <rPh sb="36" eb="38">
      <t>ネンジ</t>
    </rPh>
    <rPh sb="38" eb="39">
      <t>ラン</t>
    </rPh>
    <rPh sb="40" eb="42">
      <t>スウチ</t>
    </rPh>
    <rPh sb="43" eb="45">
      <t>イッチ</t>
    </rPh>
    <rPh sb="50" eb="52">
      <t>コウモク</t>
    </rPh>
    <phoneticPr fontId="2"/>
  </si>
  <si>
    <t>日和佐</t>
    <phoneticPr fontId="2"/>
  </si>
  <si>
    <t>114　フェリーボート利用車台数（平成24～28年）</t>
    <rPh sb="24" eb="25">
      <t>ネン</t>
    </rPh>
    <phoneticPr fontId="3"/>
  </si>
  <si>
    <t>総  数</t>
    <phoneticPr fontId="3"/>
  </si>
  <si>
    <t>バ ス</t>
    <phoneticPr fontId="3"/>
  </si>
  <si>
    <t>乗用車</t>
    <phoneticPr fontId="3"/>
  </si>
  <si>
    <t>総  数</t>
    <phoneticPr fontId="3"/>
  </si>
  <si>
    <t>貨物車</t>
    <phoneticPr fontId="3"/>
  </si>
  <si>
    <t>平成24年</t>
    <rPh sb="0" eb="2">
      <t>ヘイセイ</t>
    </rPh>
    <rPh sb="4" eb="5">
      <t>ネン</t>
    </rPh>
    <phoneticPr fontId="2"/>
  </si>
  <si>
    <t>　28</t>
    <phoneticPr fontId="2"/>
  </si>
  <si>
    <t>資料　オーシャントランス(株)，南海フェリー(株)</t>
    <phoneticPr fontId="2"/>
  </si>
  <si>
    <t>115　港　　　　湾（平成27年度）</t>
    <rPh sb="11" eb="13">
      <t>ヘイセイ</t>
    </rPh>
    <rPh sb="15" eb="17">
      <t>ネンド</t>
    </rPh>
    <phoneticPr fontId="2"/>
  </si>
  <si>
    <t>那賀川町上福井字畭226番地の三角点(17.7メ-トル)から135度1,020メ-トルの地点(那賀川河川堤防最下流点)から90度に引いた線、同三角点から110度1,180メ-トル地点(防波堤上)を中心として半径850メ-トルに引いた線及び陸岸に囲まれた海面並びに那賀川町中島出島樋門より下流の那賀川支川出島川水面。</t>
    <rPh sb="47" eb="50">
      <t>ナカガワ</t>
    </rPh>
    <rPh sb="150" eb="151">
      <t>カワ</t>
    </rPh>
    <phoneticPr fontId="3"/>
  </si>
  <si>
    <t>粟津浦三角点(3.0メ-トル)から180度300メ-トルの地点を中心として､半径1,700メ-トルを有する円のうち同地点から49度より100度までの部分､同地点から100度1,700メ-トルの地点から192度1,640メ-トルの地点まで引いた線、同地点から282度に引いた線及び陸域により囲まれた海面並びに旧吉野川大津橋下流の河川水面及び撫養川樋門より上流の河川水面。ただし、漁港法の規定に基づき指定された粟津漁港の区域を除く。</t>
    <rPh sb="50" eb="51">
      <t>ユウ</t>
    </rPh>
    <rPh sb="96" eb="98">
      <t>チテン</t>
    </rPh>
    <rPh sb="103" eb="104">
      <t>ド</t>
    </rPh>
    <rPh sb="114" eb="116">
      <t>チテン</t>
    </rPh>
    <rPh sb="118" eb="119">
      <t>ヒ</t>
    </rPh>
    <rPh sb="121" eb="122">
      <t>セン</t>
    </rPh>
    <rPh sb="123" eb="124">
      <t>ドウ</t>
    </rPh>
    <rPh sb="124" eb="126">
      <t>チテン</t>
    </rPh>
    <rPh sb="131" eb="132">
      <t>ド</t>
    </rPh>
    <rPh sb="133" eb="134">
      <t>ヒ</t>
    </rPh>
    <rPh sb="136" eb="137">
      <t>セン</t>
    </rPh>
    <rPh sb="137" eb="138">
      <t>オヨ</t>
    </rPh>
    <rPh sb="139" eb="140">
      <t>リク</t>
    </rPh>
    <rPh sb="140" eb="141">
      <t>イキ</t>
    </rPh>
    <rPh sb="144" eb="145">
      <t>カコ</t>
    </rPh>
    <rPh sb="148" eb="150">
      <t>カイメン</t>
    </rPh>
    <rPh sb="150" eb="151">
      <t>ナラ</t>
    </rPh>
    <rPh sb="153" eb="154">
      <t>キュウ</t>
    </rPh>
    <rPh sb="154" eb="157">
      <t>ヨシノガワ</t>
    </rPh>
    <rPh sb="157" eb="159">
      <t>オオツ</t>
    </rPh>
    <rPh sb="159" eb="160">
      <t>バシ</t>
    </rPh>
    <rPh sb="160" eb="162">
      <t>カリュウ</t>
    </rPh>
    <rPh sb="163" eb="165">
      <t>カセン</t>
    </rPh>
    <rPh sb="165" eb="167">
      <t>スイメン</t>
    </rPh>
    <rPh sb="167" eb="168">
      <t>オヨ</t>
    </rPh>
    <rPh sb="169" eb="171">
      <t>ムヤ</t>
    </rPh>
    <rPh sb="171" eb="172">
      <t>ガワ</t>
    </rPh>
    <rPh sb="172" eb="173">
      <t>ヒ</t>
    </rPh>
    <rPh sb="173" eb="174">
      <t>モン</t>
    </rPh>
    <rPh sb="176" eb="178">
      <t>ジョウリュウ</t>
    </rPh>
    <rPh sb="179" eb="181">
      <t>カセン</t>
    </rPh>
    <rPh sb="181" eb="183">
      <t>スイメン</t>
    </rPh>
    <rPh sb="188" eb="190">
      <t>ギョコウ</t>
    </rPh>
    <rPh sb="190" eb="191">
      <t>ホウ</t>
    </rPh>
    <rPh sb="192" eb="194">
      <t>キテイ</t>
    </rPh>
    <rPh sb="195" eb="196">
      <t>モト</t>
    </rPh>
    <rPh sb="198" eb="200">
      <t>シテイ</t>
    </rPh>
    <rPh sb="203" eb="205">
      <t>アワヅ</t>
    </rPh>
    <rPh sb="205" eb="207">
      <t>ギョコウ</t>
    </rPh>
    <rPh sb="208" eb="210">
      <t>クイキ</t>
    </rPh>
    <rPh sb="211" eb="212">
      <t>ノゾ</t>
    </rPh>
    <phoneticPr fontId="3"/>
  </si>
  <si>
    <t xml:space="preserve"> 116　電報・電話　</t>
    <phoneticPr fontId="3"/>
  </si>
  <si>
    <r>
      <t>(1)電報・電話取扱所数</t>
    </r>
    <r>
      <rPr>
        <sz val="12"/>
        <rFont val="ＭＳ 明朝"/>
        <family val="1"/>
        <charset val="128"/>
      </rPr>
      <t>（平成24～28年）</t>
    </r>
    <phoneticPr fontId="2"/>
  </si>
  <si>
    <t xml:space="preserve"> 116　電 報 ・ 電 話　</t>
    <phoneticPr fontId="3"/>
  </si>
  <si>
    <r>
      <t>(2)開通電話数</t>
    </r>
    <r>
      <rPr>
        <sz val="12"/>
        <rFont val="ＭＳ 明朝"/>
        <family val="1"/>
        <charset val="128"/>
      </rPr>
      <t>（平成24～28年度）</t>
    </r>
    <rPh sb="16" eb="18">
      <t>ネンド</t>
    </rPh>
    <phoneticPr fontId="3"/>
  </si>
  <si>
    <t>平成24年度</t>
    <phoneticPr fontId="2"/>
  </si>
  <si>
    <t>…</t>
    <phoneticPr fontId="2"/>
  </si>
  <si>
    <t>注  　IＳＤＮ1500は，ＩＳＤＮ64の10倍換算とする。</t>
    <phoneticPr fontId="2"/>
  </si>
  <si>
    <r>
      <t>117　市町村別郵便局数</t>
    </r>
    <r>
      <rPr>
        <b/>
        <sz val="12"/>
        <rFont val="ＭＳ 明朝"/>
        <family val="1"/>
        <charset val="128"/>
      </rPr>
      <t>（平成26～28年度）</t>
    </r>
    <rPh sb="4" eb="7">
      <t>シチョウソン</t>
    </rPh>
    <rPh sb="7" eb="8">
      <t>ベツ</t>
    </rPh>
    <rPh sb="8" eb="10">
      <t>ユウビン</t>
    </rPh>
    <rPh sb="10" eb="12">
      <t>キョクスウ</t>
    </rPh>
    <phoneticPr fontId="3"/>
  </si>
  <si>
    <t>37(7)</t>
    <phoneticPr fontId="2"/>
  </si>
  <si>
    <r>
      <t>118　大鳴門橋通行台数</t>
    </r>
    <r>
      <rPr>
        <b/>
        <sz val="12"/>
        <rFont val="ＭＳ 明朝"/>
        <family val="1"/>
        <charset val="128"/>
      </rPr>
      <t>（平成24～28年度）</t>
    </r>
    <rPh sb="4" eb="8">
      <t>オオナルトキョウ</t>
    </rPh>
    <rPh sb="8" eb="10">
      <t>ツウコウ</t>
    </rPh>
    <rPh sb="10" eb="12">
      <t>ダイスウ</t>
    </rPh>
    <rPh sb="20" eb="22">
      <t>ネンド</t>
    </rPh>
    <phoneticPr fontId="6"/>
  </si>
  <si>
    <t>28年4月</t>
    <rPh sb="2" eb="3">
      <t>ネン</t>
    </rPh>
    <rPh sb="4" eb="5">
      <t>ツキ</t>
    </rPh>
    <phoneticPr fontId="24"/>
  </si>
  <si>
    <t xml:space="preserve">   5</t>
  </si>
  <si>
    <t xml:space="preserve">   6</t>
  </si>
  <si>
    <t xml:space="preserve">   7</t>
  </si>
  <si>
    <t xml:space="preserve">   8</t>
  </si>
  <si>
    <t xml:space="preserve">   9</t>
  </si>
  <si>
    <t xml:space="preserve">   10</t>
  </si>
  <si>
    <t xml:space="preserve">   11</t>
  </si>
  <si>
    <t xml:space="preserve">   12</t>
  </si>
  <si>
    <t>29年1月</t>
    <rPh sb="2" eb="3">
      <t>ネン</t>
    </rPh>
    <rPh sb="4" eb="5">
      <t>ツキ</t>
    </rPh>
    <phoneticPr fontId="24"/>
  </si>
  <si>
    <t xml:space="preserve">   2</t>
  </si>
  <si>
    <t xml:space="preserve">   3</t>
  </si>
  <si>
    <t>車種別自動車保有台数 -1</t>
    <rPh sb="0" eb="3">
      <t>シャシュベツ</t>
    </rPh>
    <rPh sb="3" eb="6">
      <t>ジドウシャ</t>
    </rPh>
    <rPh sb="6" eb="8">
      <t>ホユウ</t>
    </rPh>
    <rPh sb="8" eb="10">
      <t>ダイスウ</t>
    </rPh>
    <phoneticPr fontId="2"/>
  </si>
  <si>
    <t>車種別自動車保有台数 -2</t>
    <rPh sb="0" eb="3">
      <t>シャシュベツ</t>
    </rPh>
    <rPh sb="3" eb="6">
      <t>ジドウシャ</t>
    </rPh>
    <rPh sb="6" eb="8">
      <t>ホユウ</t>
    </rPh>
    <rPh sb="8" eb="10">
      <t>ダイスウ</t>
    </rPh>
    <phoneticPr fontId="2"/>
  </si>
  <si>
    <t>車種別自動車保有台数 -3</t>
    <rPh sb="0" eb="3">
      <t>シャシュベツ</t>
    </rPh>
    <rPh sb="3" eb="6">
      <t>ジドウシャ</t>
    </rPh>
    <rPh sb="6" eb="8">
      <t>ホユウ</t>
    </rPh>
    <rPh sb="8" eb="10">
      <t>ダイスウ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</si>
</sst>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Red]&quot;¥&quot;\-#,##0"/>
    <numFmt numFmtId="176" formatCode="#,##0.0;\-#,##0.0"/>
    <numFmt numFmtId="177" formatCode="#,##0_);[Red]\(#,##0\)"/>
    <numFmt numFmtId="178" formatCode="#,##0_ "/>
    <numFmt numFmtId="179" formatCode="#,##0;[Red]#,##0"/>
    <numFmt numFmtId="180" formatCode="#,##0.0;[Red]#,##0.0"/>
    <numFmt numFmtId="181" formatCode="#,##0;&quot;△ &quot;#,##0"/>
    <numFmt numFmtId="182" formatCode="0.0_);[Red]\(0.0\)"/>
    <numFmt numFmtId="183" formatCode="0.0"/>
  </numFmts>
  <fonts count="50" x14ac:knownFonts="1">
    <font>
      <sz val="11"/>
      <name val="ＭＳ Ｐゴシック"/>
      <family val="3"/>
      <charset val="128"/>
    </font>
    <font>
      <sz val="11"/>
      <name val="ＭＳ Ｐゴシック"/>
      <family val="3"/>
      <charset val="128"/>
    </font>
    <font>
      <sz val="6"/>
      <name val="ＭＳ Ｐゴシック"/>
      <family val="3"/>
      <charset val="128"/>
    </font>
    <font>
      <sz val="7"/>
      <name val="ＭＳ 明朝"/>
      <family val="1"/>
      <charset val="128"/>
    </font>
    <font>
      <u/>
      <sz val="6.6"/>
      <color indexed="12"/>
      <name val="ＭＳ Ｐゴシック"/>
      <family val="3"/>
      <charset val="128"/>
    </font>
    <font>
      <sz val="14"/>
      <name val="ＭＳ 明朝"/>
      <family val="1"/>
      <charset val="128"/>
    </font>
    <font>
      <sz val="6"/>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4"/>
      <color indexed="12"/>
      <name val="ＭＳ 明朝"/>
      <family val="1"/>
      <charset val="128"/>
    </font>
    <font>
      <u/>
      <sz val="14"/>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b/>
      <sz val="11"/>
      <color theme="1"/>
      <name val="ＭＳ 明朝"/>
      <family val="1"/>
      <charset val="128"/>
    </font>
    <font>
      <sz val="8.5"/>
      <color theme="1"/>
      <name val="ＭＳ 明朝"/>
      <family val="1"/>
      <charset val="128"/>
    </font>
    <font>
      <b/>
      <sz val="8.5"/>
      <color theme="1"/>
      <name val="ＭＳ 明朝"/>
      <family val="1"/>
      <charset val="128"/>
    </font>
    <font>
      <b/>
      <sz val="16"/>
      <color indexed="8"/>
      <name val="ＭＳ Ｐゴシック"/>
      <family val="3"/>
      <charset val="128"/>
      <scheme val="minor"/>
    </font>
    <font>
      <sz val="16"/>
      <name val="ＭＳ Ｐゴシック"/>
      <family val="3"/>
      <charset val="128"/>
    </font>
    <font>
      <b/>
      <sz val="12"/>
      <color indexed="8"/>
      <name val="ＭＳ Ｐゴシック"/>
      <family val="3"/>
      <charset val="128"/>
      <scheme val="minor"/>
    </font>
    <font>
      <sz val="12"/>
      <color indexed="8"/>
      <name val="ＭＳ Ｐゴシック"/>
      <family val="3"/>
      <charset val="128"/>
      <scheme val="minor"/>
    </font>
    <font>
      <sz val="12"/>
      <color indexed="12"/>
      <name val="ＭＳ Ｐゴシック"/>
      <family val="3"/>
      <charset val="128"/>
    </font>
    <font>
      <b/>
      <sz val="16"/>
      <name val="ＭＳ 明朝"/>
      <family val="1"/>
      <charset val="128"/>
    </font>
    <font>
      <b/>
      <sz val="12"/>
      <name val="ＭＳ 明朝"/>
      <family val="1"/>
      <charset val="128"/>
    </font>
    <font>
      <sz val="8.5"/>
      <name val="ＭＳ 明朝"/>
      <family val="1"/>
      <charset val="128"/>
    </font>
    <font>
      <sz val="9"/>
      <name val="ＭＳ 明朝"/>
      <family val="1"/>
      <charset val="128"/>
    </font>
    <font>
      <sz val="11"/>
      <name val="ＭＳ 明朝"/>
      <family val="1"/>
      <charset val="128"/>
    </font>
    <font>
      <sz val="10"/>
      <name val="ＭＳ 明朝"/>
      <family val="1"/>
      <charset val="128"/>
    </font>
    <font>
      <b/>
      <sz val="18"/>
      <name val="ＭＳ 明朝"/>
      <family val="1"/>
      <charset val="128"/>
    </font>
    <font>
      <b/>
      <sz val="11"/>
      <name val="ＭＳ 明朝"/>
      <family val="1"/>
      <charset val="128"/>
    </font>
    <font>
      <sz val="12"/>
      <name val="ＭＳ 明朝"/>
      <family val="1"/>
      <charset val="128"/>
    </font>
    <font>
      <sz val="10"/>
      <name val="ＭＳ Ｐゴシック"/>
      <family val="3"/>
      <charset val="128"/>
    </font>
    <font>
      <sz val="8"/>
      <name val="ＭＳ 明朝"/>
      <family val="1"/>
      <charset val="128"/>
    </font>
    <font>
      <b/>
      <sz val="10"/>
      <name val="ＭＳ 明朝"/>
      <family val="1"/>
      <charset val="128"/>
    </font>
    <font>
      <sz val="9"/>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9"/>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right style="thin">
        <color indexed="8"/>
      </right>
      <top/>
      <bottom style="medium">
        <color indexed="64"/>
      </bottom>
      <diagonal/>
    </border>
    <border>
      <left style="thin">
        <color indexed="8"/>
      </left>
      <right/>
      <top/>
      <bottom style="medium">
        <color indexed="64"/>
      </bottom>
      <diagonal/>
    </border>
    <border>
      <left/>
      <right/>
      <top/>
      <bottom style="medium">
        <color indexed="64"/>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style="thin">
        <color indexed="64"/>
      </left>
      <right/>
      <top style="thin">
        <color indexed="64"/>
      </top>
      <bottom style="thin">
        <color indexed="64"/>
      </bottom>
      <diagonal/>
    </border>
    <border>
      <left/>
      <right style="double">
        <color indexed="8"/>
      </right>
      <top/>
      <bottom/>
      <diagonal/>
    </border>
    <border>
      <left style="double">
        <color indexed="8"/>
      </left>
      <right style="thin">
        <color indexed="8"/>
      </right>
      <top/>
      <bottom/>
      <diagonal/>
    </border>
    <border>
      <left/>
      <right/>
      <top style="thin">
        <color indexed="64"/>
      </top>
      <bottom/>
      <diagonal/>
    </border>
    <border>
      <left style="double">
        <color indexed="8"/>
      </left>
      <right/>
      <top/>
      <bottom/>
      <diagonal/>
    </border>
    <border>
      <left/>
      <right style="double">
        <color indexed="8"/>
      </right>
      <top/>
      <bottom style="medium">
        <color indexed="64"/>
      </bottom>
      <diagonal/>
    </border>
    <border>
      <left style="double">
        <color indexed="8"/>
      </left>
      <right/>
      <top/>
      <bottom style="medium">
        <color indexed="64"/>
      </bottom>
      <diagonal/>
    </border>
    <border>
      <left/>
      <right/>
      <top/>
      <bottom style="thin">
        <color indexed="8"/>
      </bottom>
      <diagonal/>
    </border>
    <border>
      <left/>
      <right style="thin">
        <color indexed="8"/>
      </right>
      <top/>
      <bottom style="medium">
        <color indexed="8"/>
      </bottom>
      <diagonal/>
    </border>
    <border>
      <left style="thin">
        <color indexed="8"/>
      </left>
      <right/>
      <top/>
      <bottom style="medium">
        <color indexed="8"/>
      </bottom>
      <diagonal/>
    </border>
    <border>
      <left style="thin">
        <color indexed="8"/>
      </left>
      <right/>
      <top style="thin">
        <color indexed="64"/>
      </top>
      <bottom style="thin">
        <color indexed="8"/>
      </bottom>
      <diagonal/>
    </border>
    <border>
      <left style="thin">
        <color indexed="8"/>
      </left>
      <right/>
      <top style="thin">
        <color indexed="64"/>
      </top>
      <bottom style="thin">
        <color indexed="64"/>
      </bottom>
      <diagonal/>
    </border>
    <border>
      <left/>
      <right/>
      <top style="medium">
        <color indexed="64"/>
      </top>
      <bottom style="thin">
        <color indexed="8"/>
      </bottom>
      <diagonal/>
    </border>
    <border>
      <left style="thin">
        <color indexed="64"/>
      </left>
      <right/>
      <top style="medium">
        <color indexed="64"/>
      </top>
      <bottom style="thin">
        <color indexed="8"/>
      </bottom>
      <diagonal/>
    </border>
    <border>
      <left/>
      <right/>
      <top style="thin">
        <color indexed="8"/>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8"/>
      </top>
      <bottom/>
      <diagonal/>
    </border>
    <border>
      <left/>
      <right style="thin">
        <color indexed="64"/>
      </right>
      <top/>
      <bottom style="thin">
        <color indexed="8"/>
      </bottom>
      <diagonal/>
    </border>
    <border>
      <left/>
      <right style="thin">
        <color indexed="8"/>
      </right>
      <top/>
      <bottom style="thin">
        <color indexed="8"/>
      </bottom>
      <diagonal/>
    </border>
    <border>
      <left style="thin">
        <color indexed="64"/>
      </left>
      <right/>
      <top style="thin">
        <color indexed="8"/>
      </top>
      <bottom/>
      <diagonal/>
    </border>
    <border>
      <left style="thin">
        <color indexed="64"/>
      </left>
      <right style="thin">
        <color indexed="64"/>
      </right>
      <top/>
      <bottom/>
      <diagonal/>
    </border>
    <border>
      <left style="thin">
        <color indexed="8"/>
      </left>
      <right/>
      <top style="thin">
        <color indexed="8"/>
      </top>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top/>
      <bottom style="thin">
        <color indexed="8"/>
      </bottom>
      <diagonal/>
    </border>
    <border>
      <left/>
      <right style="thin">
        <color indexed="8"/>
      </right>
      <top style="medium">
        <color indexed="8"/>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style="thin">
        <color indexed="8"/>
      </top>
      <bottom/>
      <diagonal/>
    </border>
    <border>
      <left style="thin">
        <color indexed="64"/>
      </left>
      <right/>
      <top style="medium">
        <color indexed="8"/>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right style="thin">
        <color indexed="8"/>
      </right>
      <top style="medium">
        <color indexed="64"/>
      </top>
      <bottom style="thin">
        <color indexed="8"/>
      </bottom>
      <diagonal/>
    </border>
    <border>
      <left style="thin">
        <color indexed="8"/>
      </left>
      <right style="thin">
        <color indexed="8"/>
      </right>
      <top/>
      <bottom style="medium">
        <color indexed="8"/>
      </bottom>
      <diagonal/>
    </border>
    <border>
      <left style="thin">
        <color indexed="8"/>
      </left>
      <right/>
      <top style="medium">
        <color indexed="8"/>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style="double">
        <color indexed="8"/>
      </right>
      <top style="medium">
        <color indexed="8"/>
      </top>
      <bottom/>
      <diagonal/>
    </border>
    <border>
      <left style="thin">
        <color indexed="8"/>
      </left>
      <right style="double">
        <color indexed="8"/>
      </right>
      <top/>
      <bottom style="thin">
        <color indexed="8"/>
      </bottom>
      <diagonal/>
    </border>
    <border>
      <left style="double">
        <color indexed="8"/>
      </left>
      <right style="thin">
        <color indexed="8"/>
      </right>
      <top style="medium">
        <color indexed="8"/>
      </top>
      <bottom/>
      <diagonal/>
    </border>
    <border>
      <left style="double">
        <color indexed="8"/>
      </left>
      <right style="thin">
        <color indexed="8"/>
      </right>
      <top/>
      <bottom style="thin">
        <color indexed="8"/>
      </bottom>
      <diagonal/>
    </border>
    <border>
      <left style="thin">
        <color indexed="8"/>
      </left>
      <right style="thin">
        <color indexed="8"/>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style="thin">
        <color indexed="8"/>
      </right>
      <top/>
      <bottom style="medium">
        <color auto="1"/>
      </bottom>
      <diagonal/>
    </border>
    <border>
      <left/>
      <right/>
      <top/>
      <bottom style="medium">
        <color indexed="8"/>
      </bottom>
      <diagonal/>
    </border>
    <border>
      <left/>
      <right style="thin">
        <color indexed="8"/>
      </right>
      <top/>
      <bottom/>
      <diagonal/>
    </border>
    <border>
      <left/>
      <right style="thin">
        <color indexed="64"/>
      </right>
      <top/>
      <bottom/>
      <diagonal/>
    </border>
  </borders>
  <cellStyleXfs count="48">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4" fillId="0" borderId="0" applyNumberFormat="0" applyFill="0" applyBorder="0" applyAlignment="0" applyProtection="0">
      <alignment vertical="top"/>
      <protection locked="0"/>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6" fontId="1" fillId="0" borderId="0" applyFont="0" applyFill="0" applyBorder="0" applyAlignment="0" applyProtection="0"/>
    <xf numFmtId="0" fontId="22" fillId="7" borderId="4" applyNumberFormat="0" applyAlignment="0" applyProtection="0">
      <alignment vertical="center"/>
    </xf>
    <xf numFmtId="0" fontId="1" fillId="0" borderId="0"/>
    <xf numFmtId="0" fontId="5" fillId="0" borderId="0"/>
    <xf numFmtId="0" fontId="23" fillId="4" borderId="0" applyNumberFormat="0" applyBorder="0" applyAlignment="0" applyProtection="0">
      <alignment vertical="center"/>
    </xf>
  </cellStyleXfs>
  <cellXfs count="623">
    <xf numFmtId="0" fontId="0" fillId="0" borderId="0" xfId="0"/>
    <xf numFmtId="0" fontId="25" fillId="0" borderId="0" xfId="28" applyFont="1" applyBorder="1" applyAlignment="1" applyProtection="1"/>
    <xf numFmtId="0" fontId="26" fillId="0" borderId="0" xfId="0" applyFont="1"/>
    <xf numFmtId="0" fontId="26" fillId="0" borderId="0" xfId="0" applyFont="1" applyBorder="1" applyAlignment="1"/>
    <xf numFmtId="0" fontId="26" fillId="0" borderId="0" xfId="0" applyFont="1" applyBorder="1"/>
    <xf numFmtId="0" fontId="26" fillId="0" borderId="0" xfId="0" applyFont="1" applyBorder="1" applyAlignment="1">
      <alignment vertical="center"/>
    </xf>
    <xf numFmtId="0" fontId="25" fillId="0" borderId="0" xfId="28" applyFont="1" applyAlignment="1" applyProtection="1"/>
    <xf numFmtId="0" fontId="26" fillId="0" borderId="0" xfId="0" applyFont="1" applyBorder="1" applyAlignment="1">
      <alignment horizontal="left" vertical="center"/>
    </xf>
    <xf numFmtId="0" fontId="27" fillId="0" borderId="0" xfId="0" applyFont="1" applyAlignment="1">
      <alignment vertical="center"/>
    </xf>
    <xf numFmtId="38" fontId="26" fillId="0" borderId="0" xfId="0" applyNumberFormat="1" applyFont="1" applyBorder="1" applyAlignment="1"/>
    <xf numFmtId="0" fontId="25" fillId="25" borderId="0" xfId="28" applyFont="1" applyFill="1" applyAlignment="1" applyProtection="1"/>
    <xf numFmtId="0" fontId="26" fillId="25" borderId="0" xfId="0" applyFont="1" applyFill="1" applyBorder="1" applyAlignment="1">
      <alignment vertical="center"/>
    </xf>
    <xf numFmtId="0" fontId="26" fillId="25" borderId="0" xfId="0" applyFont="1" applyFill="1" applyBorder="1" applyAlignment="1"/>
    <xf numFmtId="37" fontId="26" fillId="0" borderId="0" xfId="0" applyNumberFormat="1" applyFont="1" applyBorder="1" applyAlignment="1"/>
    <xf numFmtId="0" fontId="29" fillId="0" borderId="0" xfId="0" applyFont="1" applyBorder="1" applyAlignment="1">
      <alignment horizontal="left"/>
    </xf>
    <xf numFmtId="0" fontId="30" fillId="0" borderId="0" xfId="0" applyFont="1" applyBorder="1" applyAlignment="1"/>
    <xf numFmtId="0" fontId="30" fillId="0" borderId="0" xfId="0" applyFont="1" applyBorder="1" applyAlignment="1">
      <alignment horizontal="center" vertical="center"/>
    </xf>
    <xf numFmtId="0" fontId="30" fillId="0" borderId="0" xfId="0" applyFont="1" applyBorder="1" applyAlignment="1">
      <alignment horizontal="center" vertical="center" wrapText="1"/>
    </xf>
    <xf numFmtId="0" fontId="30" fillId="0" borderId="0" xfId="0" applyFont="1" applyBorder="1" applyAlignment="1">
      <alignment horizontal="center"/>
    </xf>
    <xf numFmtId="37" fontId="30" fillId="0" borderId="0" xfId="0" applyNumberFormat="1" applyFont="1" applyBorder="1" applyAlignment="1" applyProtection="1">
      <alignment horizontal="center"/>
    </xf>
    <xf numFmtId="37" fontId="30" fillId="0" borderId="0" xfId="0" applyNumberFormat="1" applyFont="1" applyBorder="1" applyAlignment="1" applyProtection="1"/>
    <xf numFmtId="37" fontId="30" fillId="0" borderId="0" xfId="0" applyNumberFormat="1" applyFont="1" applyBorder="1" applyAlignment="1" applyProtection="1">
      <alignment horizontal="right"/>
    </xf>
    <xf numFmtId="0" fontId="31" fillId="0" borderId="0" xfId="0" applyFont="1" applyBorder="1" applyAlignment="1"/>
    <xf numFmtId="0" fontId="30" fillId="0" borderId="0" xfId="0" applyFont="1" applyBorder="1" applyAlignment="1">
      <alignment horizontal="distributed" vertical="center"/>
    </xf>
    <xf numFmtId="0" fontId="30" fillId="0" borderId="0" xfId="0" applyFont="1" applyBorder="1" applyAlignment="1">
      <alignment horizontal="distributed"/>
    </xf>
    <xf numFmtId="0" fontId="30" fillId="0" borderId="0" xfId="0" applyFont="1" applyBorder="1" applyAlignment="1">
      <alignment horizontal="distributed" vertical="top"/>
    </xf>
    <xf numFmtId="0" fontId="30" fillId="0" borderId="0" xfId="0" applyFont="1" applyBorder="1" applyAlignment="1">
      <alignment horizontal="center" vertical="top"/>
    </xf>
    <xf numFmtId="6" fontId="30" fillId="0" borderId="0" xfId="43" applyFont="1" applyBorder="1" applyAlignment="1">
      <alignment horizontal="center" vertical="top"/>
    </xf>
    <xf numFmtId="0" fontId="30" fillId="0" borderId="0" xfId="0" applyFont="1" applyBorder="1" applyAlignment="1">
      <alignment horizontal="right"/>
    </xf>
    <xf numFmtId="0" fontId="30" fillId="0" borderId="0" xfId="0" applyFont="1" applyBorder="1" applyAlignment="1">
      <alignment horizontal="centerContinuous" vertical="center"/>
    </xf>
    <xf numFmtId="37" fontId="26" fillId="0" borderId="0" xfId="0" applyNumberFormat="1" applyFont="1" applyBorder="1" applyAlignment="1" applyProtection="1">
      <alignment horizontal="right"/>
    </xf>
    <xf numFmtId="37" fontId="26" fillId="0" borderId="0" xfId="0" applyNumberFormat="1" applyFont="1" applyBorder="1" applyAlignment="1" applyProtection="1"/>
    <xf numFmtId="0" fontId="26" fillId="0" borderId="0" xfId="0" applyFont="1" applyBorder="1" applyAlignment="1">
      <alignment horizontal="center" vertical="center"/>
    </xf>
    <xf numFmtId="0" fontId="26" fillId="0" borderId="0" xfId="0" applyFont="1" applyBorder="1" applyAlignment="1">
      <alignment horizontal="center"/>
    </xf>
    <xf numFmtId="0" fontId="26" fillId="0" borderId="0" xfId="0" applyFont="1" applyBorder="1" applyAlignment="1">
      <alignment horizontal="center" vertical="top"/>
    </xf>
    <xf numFmtId="0" fontId="26" fillId="0" borderId="0" xfId="0" quotePrefix="1" applyFont="1" applyBorder="1" applyAlignment="1">
      <alignment horizontal="center"/>
    </xf>
    <xf numFmtId="0" fontId="26" fillId="0" borderId="0" xfId="0" applyFont="1" applyBorder="1" applyAlignment="1">
      <alignment horizontal="right"/>
    </xf>
    <xf numFmtId="178" fontId="28" fillId="0" borderId="0" xfId="0" applyNumberFormat="1" applyFont="1" applyFill="1" applyBorder="1" applyAlignment="1">
      <alignment horizontal="right" vertical="center"/>
    </xf>
    <xf numFmtId="0" fontId="28" fillId="0" borderId="0" xfId="0" applyFont="1" applyBorder="1" applyAlignment="1">
      <alignment vertical="center"/>
    </xf>
    <xf numFmtId="0" fontId="29" fillId="0" borderId="0" xfId="0" applyFont="1" applyAlignment="1"/>
    <xf numFmtId="37" fontId="26" fillId="0" borderId="0" xfId="0" applyNumberFormat="1" applyFont="1" applyBorder="1" applyAlignment="1" applyProtection="1">
      <alignment horizontal="right" vertical="center"/>
    </xf>
    <xf numFmtId="38" fontId="27" fillId="0" borderId="0" xfId="35" applyFont="1" applyBorder="1" applyAlignment="1">
      <alignment vertical="center"/>
    </xf>
    <xf numFmtId="38" fontId="27" fillId="0" borderId="0" xfId="35" applyFont="1" applyAlignment="1">
      <alignment vertical="center"/>
    </xf>
    <xf numFmtId="0" fontId="26" fillId="0" borderId="0" xfId="0" applyFont="1" applyFill="1" applyBorder="1" applyAlignment="1"/>
    <xf numFmtId="0" fontId="26" fillId="0" borderId="0" xfId="0" applyFont="1" applyFill="1" applyBorder="1" applyAlignment="1">
      <alignment vertical="center"/>
    </xf>
    <xf numFmtId="0" fontId="26" fillId="0" borderId="0" xfId="0" applyFont="1" applyFill="1" applyAlignment="1">
      <alignment vertical="center"/>
    </xf>
    <xf numFmtId="0" fontId="26" fillId="0" borderId="0" xfId="0" applyFont="1" applyFill="1"/>
    <xf numFmtId="0" fontId="26" fillId="0" borderId="0" xfId="0" applyFont="1" applyFill="1" applyBorder="1"/>
    <xf numFmtId="38" fontId="26" fillId="25" borderId="0" xfId="0" applyNumberFormat="1" applyFont="1" applyFill="1" applyAlignment="1"/>
    <xf numFmtId="38" fontId="26" fillId="25" borderId="0" xfId="0" applyNumberFormat="1" applyFont="1" applyFill="1" applyBorder="1" applyAlignment="1"/>
    <xf numFmtId="0" fontId="26" fillId="25" borderId="80" xfId="0" applyFont="1" applyFill="1" applyBorder="1" applyAlignment="1"/>
    <xf numFmtId="0" fontId="26" fillId="25" borderId="80" xfId="0" applyFont="1" applyFill="1" applyBorder="1" applyAlignment="1">
      <alignment horizontal="center" vertical="center"/>
    </xf>
    <xf numFmtId="0" fontId="26" fillId="25" borderId="80" xfId="0" applyFont="1" applyFill="1" applyBorder="1" applyAlignment="1">
      <alignment horizontal="center"/>
    </xf>
    <xf numFmtId="38" fontId="26" fillId="25" borderId="80" xfId="34" applyFont="1" applyFill="1" applyBorder="1" applyAlignment="1"/>
    <xf numFmtId="38" fontId="26" fillId="26" borderId="80" xfId="0" applyNumberFormat="1" applyFont="1" applyFill="1" applyBorder="1" applyAlignment="1"/>
    <xf numFmtId="38" fontId="26" fillId="28" borderId="80" xfId="0" applyNumberFormat="1" applyFont="1" applyFill="1" applyBorder="1" applyAlignment="1"/>
    <xf numFmtId="38" fontId="26" fillId="25" borderId="80" xfId="0" applyNumberFormat="1" applyFont="1" applyFill="1" applyBorder="1" applyAlignment="1"/>
    <xf numFmtId="38" fontId="26" fillId="25" borderId="80" xfId="34" quotePrefix="1" applyFont="1" applyFill="1" applyBorder="1" applyAlignment="1">
      <alignment horizontal="right"/>
    </xf>
    <xf numFmtId="38" fontId="26" fillId="26" borderId="80" xfId="34" applyFont="1" applyFill="1" applyBorder="1" applyAlignment="1"/>
    <xf numFmtId="0" fontId="26" fillId="27" borderId="80" xfId="0" applyFont="1" applyFill="1" applyBorder="1" applyAlignment="1"/>
    <xf numFmtId="38" fontId="26" fillId="27" borderId="80" xfId="34" quotePrefix="1" applyFont="1" applyFill="1" applyBorder="1" applyAlignment="1">
      <alignment horizontal="right"/>
    </xf>
    <xf numFmtId="38" fontId="26" fillId="27" borderId="80" xfId="34" applyFont="1" applyFill="1" applyBorder="1" applyAlignment="1"/>
    <xf numFmtId="38" fontId="26" fillId="27" borderId="80" xfId="0" applyNumberFormat="1" applyFont="1" applyFill="1" applyBorder="1" applyAlignment="1"/>
    <xf numFmtId="0" fontId="1" fillId="0" borderId="0" xfId="45"/>
    <xf numFmtId="0" fontId="34" fillId="0" borderId="0" xfId="45" applyFont="1" applyAlignment="1">
      <alignment vertical="center"/>
    </xf>
    <xf numFmtId="0" fontId="35" fillId="0" borderId="0" xfId="45" applyFont="1" applyAlignment="1">
      <alignment vertical="center"/>
    </xf>
    <xf numFmtId="0" fontId="35" fillId="0" borderId="0" xfId="45" applyFont="1" applyAlignment="1">
      <alignment horizontal="right" vertical="center"/>
    </xf>
    <xf numFmtId="0" fontId="36" fillId="0" borderId="0" xfId="28" applyFont="1" applyAlignment="1" applyProtection="1">
      <alignment vertical="center"/>
    </xf>
    <xf numFmtId="49" fontId="35" fillId="0" borderId="0" xfId="45" applyNumberFormat="1" applyFont="1" applyAlignment="1">
      <alignment horizontal="center" vertical="center"/>
    </xf>
    <xf numFmtId="0" fontId="27" fillId="0" borderId="0" xfId="0" applyFont="1" applyBorder="1" applyAlignment="1">
      <alignment vertical="center"/>
    </xf>
    <xf numFmtId="0" fontId="39" fillId="0" borderId="83" xfId="45" applyFont="1" applyBorder="1"/>
    <xf numFmtId="0" fontId="39" fillId="0" borderId="0" xfId="45" applyFont="1" applyBorder="1" applyAlignment="1"/>
    <xf numFmtId="0" fontId="39" fillId="0" borderId="83" xfId="45" applyFont="1" applyBorder="1" applyAlignment="1">
      <alignment horizontal="right"/>
    </xf>
    <xf numFmtId="0" fontId="39" fillId="0" borderId="13" xfId="45" applyFont="1" applyBorder="1" applyAlignment="1">
      <alignment vertical="center"/>
    </xf>
    <xf numFmtId="0" fontId="39" fillId="0" borderId="13" xfId="45" applyFont="1" applyBorder="1" applyAlignment="1">
      <alignment horizontal="center" vertical="center"/>
    </xf>
    <xf numFmtId="0" fontId="39" fillId="0" borderId="11" xfId="45" applyFont="1" applyBorder="1" applyAlignment="1">
      <alignment horizontal="center" vertical="center"/>
    </xf>
    <xf numFmtId="0" fontId="39" fillId="0" borderId="11" xfId="45" applyFont="1" applyBorder="1" applyAlignment="1">
      <alignment vertical="center"/>
    </xf>
    <xf numFmtId="0" fontId="39" fillId="0" borderId="84" xfId="45" applyFont="1" applyBorder="1" applyAlignment="1">
      <alignment horizontal="center" vertical="center"/>
    </xf>
    <xf numFmtId="37" fontId="39" fillId="0" borderId="0" xfId="45" applyNumberFormat="1" applyFont="1" applyAlignment="1" applyProtection="1">
      <alignment vertical="center"/>
    </xf>
    <xf numFmtId="0" fontId="39" fillId="0" borderId="0" xfId="45" applyNumberFormat="1" applyFont="1" applyAlignment="1" applyProtection="1">
      <alignment vertical="center"/>
    </xf>
    <xf numFmtId="0" fontId="39" fillId="0" borderId="84" xfId="45" quotePrefix="1" applyFont="1" applyBorder="1" applyAlignment="1">
      <alignment horizontal="center" vertical="center"/>
    </xf>
    <xf numFmtId="37" fontId="39" fillId="0" borderId="0" xfId="45" applyNumberFormat="1" applyFont="1" applyBorder="1" applyAlignment="1">
      <alignment vertical="center"/>
    </xf>
    <xf numFmtId="0" fontId="39" fillId="0" borderId="84" xfId="45" applyFont="1" applyBorder="1" applyAlignment="1">
      <alignment horizontal="left" vertical="center"/>
    </xf>
    <xf numFmtId="37" fontId="39" fillId="0" borderId="13" xfId="45" applyNumberFormat="1" applyFont="1" applyBorder="1" applyAlignment="1" applyProtection="1">
      <alignment vertical="center"/>
    </xf>
    <xf numFmtId="38" fontId="39" fillId="0" borderId="0" xfId="35" applyFont="1" applyAlignment="1" applyProtection="1">
      <alignment vertical="center"/>
    </xf>
    <xf numFmtId="176" fontId="39" fillId="0" borderId="0" xfId="45" applyNumberFormat="1" applyFont="1" applyAlignment="1" applyProtection="1">
      <alignment vertical="center"/>
    </xf>
    <xf numFmtId="0" fontId="39" fillId="0" borderId="84" xfId="45" applyFont="1" applyBorder="1" applyAlignment="1">
      <alignment vertical="center"/>
    </xf>
    <xf numFmtId="37" fontId="39" fillId="0" borderId="13" xfId="45" applyNumberFormat="1" applyFont="1" applyFill="1" applyBorder="1" applyAlignment="1" applyProtection="1">
      <alignment vertical="center"/>
    </xf>
    <xf numFmtId="37" fontId="39" fillId="0" borderId="0" xfId="45" applyNumberFormat="1" applyFont="1" applyFill="1" applyAlignment="1" applyProtection="1">
      <alignment vertical="center"/>
    </xf>
    <xf numFmtId="176" fontId="39" fillId="0" borderId="0" xfId="45" applyNumberFormat="1" applyFont="1" applyFill="1" applyAlignment="1" applyProtection="1">
      <alignment vertical="center"/>
    </xf>
    <xf numFmtId="38" fontId="39" fillId="0" borderId="0" xfId="35" applyFont="1" applyFill="1" applyAlignment="1" applyProtection="1">
      <alignment vertical="center"/>
    </xf>
    <xf numFmtId="37" fontId="39" fillId="0" borderId="0" xfId="45" applyNumberFormat="1" applyFont="1" applyFill="1" applyAlignment="1" applyProtection="1">
      <alignment horizontal="right" vertical="center"/>
    </xf>
    <xf numFmtId="38" fontId="39" fillId="0" borderId="0" xfId="35" applyFont="1" applyFill="1" applyAlignment="1">
      <alignment vertical="center"/>
    </xf>
    <xf numFmtId="0" fontId="39" fillId="0" borderId="0" xfId="45" applyFont="1" applyFill="1" applyAlignment="1">
      <alignment vertical="center"/>
    </xf>
    <xf numFmtId="38" fontId="39" fillId="0" borderId="0" xfId="35" applyFont="1" applyFill="1" applyAlignment="1" applyProtection="1">
      <alignment horizontal="right" vertical="center"/>
    </xf>
    <xf numFmtId="38" fontId="39" fillId="0" borderId="0" xfId="35" applyFont="1" applyFill="1" applyAlignment="1">
      <alignment horizontal="right" vertical="center"/>
    </xf>
    <xf numFmtId="0" fontId="39" fillId="0" borderId="84" xfId="45" applyFont="1" applyBorder="1" applyAlignment="1">
      <alignment horizontal="distributed" vertical="center"/>
    </xf>
    <xf numFmtId="0" fontId="39" fillId="0" borderId="82" xfId="45" applyFont="1" applyBorder="1" applyAlignment="1">
      <alignment horizontal="distributed" vertical="center"/>
    </xf>
    <xf numFmtId="37" fontId="39" fillId="0" borderId="81" xfId="45" applyNumberFormat="1" applyFont="1" applyFill="1" applyBorder="1" applyAlignment="1" applyProtection="1">
      <alignment vertical="center"/>
    </xf>
    <xf numFmtId="176" fontId="39" fillId="0" borderId="81" xfId="45" applyNumberFormat="1" applyFont="1" applyFill="1" applyBorder="1" applyAlignment="1" applyProtection="1">
      <alignment vertical="center"/>
    </xf>
    <xf numFmtId="38" fontId="39" fillId="0" borderId="81" xfId="35" applyFont="1" applyFill="1" applyBorder="1" applyAlignment="1" applyProtection="1">
      <alignment vertical="center"/>
    </xf>
    <xf numFmtId="0" fontId="39" fillId="0" borderId="10" xfId="45" applyFont="1" applyBorder="1" applyAlignment="1">
      <alignment vertical="center"/>
    </xf>
    <xf numFmtId="37" fontId="39" fillId="0" borderId="10" xfId="45" applyNumberFormat="1" applyFont="1" applyBorder="1" applyAlignment="1">
      <alignment vertical="center"/>
    </xf>
    <xf numFmtId="0" fontId="39" fillId="0" borderId="26" xfId="45" applyFont="1" applyBorder="1" applyAlignment="1">
      <alignment vertical="center"/>
    </xf>
    <xf numFmtId="0" fontId="39" fillId="0" borderId="11" xfId="45" applyFont="1" applyBorder="1" applyAlignment="1">
      <alignment horizontal="distributed" vertical="center" justifyLastLine="1"/>
    </xf>
    <xf numFmtId="0" fontId="39" fillId="0" borderId="11" xfId="45" applyFont="1" applyBorder="1" applyAlignment="1">
      <alignment horizontal="center" vertical="center" shrinkToFit="1"/>
    </xf>
    <xf numFmtId="38" fontId="39" fillId="0" borderId="0" xfId="35" applyFont="1" applyAlignment="1">
      <alignment vertical="center"/>
    </xf>
    <xf numFmtId="38" fontId="39" fillId="0" borderId="0" xfId="35" applyFont="1" applyBorder="1" applyAlignment="1">
      <alignment vertical="center"/>
    </xf>
    <xf numFmtId="38" fontId="39" fillId="0" borderId="13" xfId="35" applyFont="1" applyFill="1" applyBorder="1" applyAlignment="1" applyProtection="1">
      <alignment vertical="center"/>
    </xf>
    <xf numFmtId="38" fontId="39" fillId="0" borderId="13" xfId="35" applyFont="1" applyFill="1" applyBorder="1" applyAlignment="1" applyProtection="1">
      <alignment horizontal="right" vertical="center"/>
    </xf>
    <xf numFmtId="38" fontId="39" fillId="0" borderId="13" xfId="35" applyFont="1" applyFill="1" applyBorder="1" applyAlignment="1">
      <alignment vertical="center"/>
    </xf>
    <xf numFmtId="0" fontId="39" fillId="0" borderId="14" xfId="45" applyFont="1" applyBorder="1" applyAlignment="1">
      <alignment horizontal="distributed" vertical="center"/>
    </xf>
    <xf numFmtId="38" fontId="39" fillId="0" borderId="16" xfId="35" applyFont="1" applyFill="1" applyBorder="1" applyAlignment="1">
      <alignment vertical="center"/>
    </xf>
    <xf numFmtId="0" fontId="39" fillId="0" borderId="0" xfId="45" applyFont="1" applyBorder="1" applyAlignment="1">
      <alignment horizontal="center" vertical="center"/>
    </xf>
    <xf numFmtId="0" fontId="39" fillId="0" borderId="26" xfId="45" applyFont="1" applyBorder="1" applyAlignment="1">
      <alignment horizontal="center" vertical="center"/>
    </xf>
    <xf numFmtId="0" fontId="39" fillId="0" borderId="38" xfId="45" applyFont="1" applyBorder="1" applyAlignment="1">
      <alignment horizontal="center" vertical="center" shrinkToFit="1"/>
    </xf>
    <xf numFmtId="0" fontId="39" fillId="0" borderId="39" xfId="45" applyFont="1" applyBorder="1" applyAlignment="1">
      <alignment horizontal="center" vertical="center"/>
    </xf>
    <xf numFmtId="0" fontId="39" fillId="0" borderId="0" xfId="45" applyNumberFormat="1" applyFont="1" applyAlignment="1">
      <alignment horizontal="right" vertical="center"/>
    </xf>
    <xf numFmtId="176" fontId="39" fillId="0" borderId="0" xfId="45" applyNumberFormat="1" applyFont="1" applyFill="1" applyAlignment="1" applyProtection="1">
      <alignment horizontal="right" vertical="center"/>
    </xf>
    <xf numFmtId="0" fontId="39" fillId="0" borderId="0" xfId="45" applyNumberFormat="1" applyFont="1" applyFill="1" applyAlignment="1" applyProtection="1">
      <alignment vertical="center"/>
    </xf>
    <xf numFmtId="176" fontId="39" fillId="0" borderId="16" xfId="45" applyNumberFormat="1" applyFont="1" applyFill="1" applyBorder="1" applyAlignment="1" applyProtection="1">
      <alignment vertical="center"/>
    </xf>
    <xf numFmtId="0" fontId="39" fillId="0" borderId="16" xfId="45" applyNumberFormat="1" applyFont="1" applyFill="1" applyBorder="1" applyAlignment="1" applyProtection="1">
      <alignment vertical="center"/>
    </xf>
    <xf numFmtId="0" fontId="40" fillId="0" borderId="0" xfId="45" applyFont="1" applyBorder="1" applyAlignment="1">
      <alignment vertical="center"/>
    </xf>
    <xf numFmtId="38" fontId="40" fillId="0" borderId="0" xfId="35" applyFont="1" applyFill="1" applyBorder="1" applyAlignment="1">
      <alignment vertical="center"/>
    </xf>
    <xf numFmtId="38" fontId="39" fillId="0" borderId="0" xfId="35" applyFont="1" applyFill="1" applyBorder="1" applyAlignment="1">
      <alignment vertical="center"/>
    </xf>
    <xf numFmtId="176" fontId="39" fillId="0" borderId="0" xfId="45" applyNumberFormat="1" applyFont="1" applyFill="1" applyBorder="1" applyAlignment="1" applyProtection="1">
      <alignment vertical="center"/>
    </xf>
    <xf numFmtId="0" fontId="39" fillId="0" borderId="0" xfId="45" applyNumberFormat="1" applyFont="1" applyFill="1" applyBorder="1" applyAlignment="1" applyProtection="1">
      <alignment vertical="center"/>
    </xf>
    <xf numFmtId="0" fontId="39" fillId="0" borderId="0" xfId="45" applyFont="1" applyAlignment="1">
      <alignment vertical="center"/>
    </xf>
    <xf numFmtId="0" fontId="41" fillId="0" borderId="10" xfId="0" applyFont="1" applyBorder="1" applyAlignment="1">
      <alignment vertical="center"/>
    </xf>
    <xf numFmtId="0" fontId="41" fillId="0" borderId="16" xfId="0" applyFont="1" applyBorder="1" applyAlignment="1">
      <alignment vertical="center"/>
    </xf>
    <xf numFmtId="0" fontId="42" fillId="0" borderId="10" xfId="0" applyFont="1" applyBorder="1" applyAlignment="1">
      <alignment horizontal="right" vertical="center"/>
    </xf>
    <xf numFmtId="0" fontId="42" fillId="0" borderId="0" xfId="0" applyFont="1" applyAlignment="1">
      <alignment vertical="center"/>
    </xf>
    <xf numFmtId="0" fontId="42" fillId="0" borderId="13" xfId="0" applyFont="1" applyBorder="1" applyAlignment="1">
      <alignment vertical="center"/>
    </xf>
    <xf numFmtId="0" fontId="42" fillId="0" borderId="26" xfId="0" applyFont="1" applyBorder="1" applyAlignment="1">
      <alignment horizontal="center" vertical="center"/>
    </xf>
    <xf numFmtId="0" fontId="42" fillId="0" borderId="13" xfId="0" applyFont="1" applyBorder="1" applyAlignment="1">
      <alignment horizontal="center" vertical="center"/>
    </xf>
    <xf numFmtId="0" fontId="42" fillId="0" borderId="26" xfId="0" applyFont="1" applyBorder="1" applyAlignment="1">
      <alignment vertical="center"/>
    </xf>
    <xf numFmtId="0" fontId="42" fillId="0" borderId="11" xfId="0" applyFont="1" applyBorder="1" applyAlignment="1">
      <alignment vertical="center"/>
    </xf>
    <xf numFmtId="0" fontId="42" fillId="0" borderId="11" xfId="0" applyFont="1" applyBorder="1" applyAlignment="1">
      <alignment horizontal="center" vertical="center"/>
    </xf>
    <xf numFmtId="0" fontId="42" fillId="0" borderId="84" xfId="0" applyFont="1" applyBorder="1" applyAlignment="1">
      <alignment horizontal="center" vertical="center"/>
    </xf>
    <xf numFmtId="37" fontId="40" fillId="0" borderId="13" xfId="0" applyNumberFormat="1" applyFont="1" applyBorder="1" applyAlignment="1">
      <alignment horizontal="right" vertical="center"/>
    </xf>
    <xf numFmtId="37" fontId="40" fillId="0" borderId="0" xfId="0" applyNumberFormat="1" applyFont="1" applyBorder="1" applyAlignment="1">
      <alignment horizontal="right" vertical="center"/>
    </xf>
    <xf numFmtId="179" fontId="40" fillId="0" borderId="0" xfId="0" applyNumberFormat="1" applyFont="1" applyBorder="1" applyAlignment="1">
      <alignment horizontal="right" vertical="center"/>
    </xf>
    <xf numFmtId="37" fontId="40" fillId="0" borderId="0" xfId="0" applyNumberFormat="1" applyFont="1" applyBorder="1" applyAlignment="1">
      <alignment vertical="center"/>
    </xf>
    <xf numFmtId="0" fontId="42" fillId="0" borderId="84" xfId="0" quotePrefix="1" applyFont="1" applyBorder="1" applyAlignment="1">
      <alignment horizontal="center" vertical="center"/>
    </xf>
    <xf numFmtId="0" fontId="42" fillId="0" borderId="27" xfId="0" quotePrefix="1" applyFont="1" applyBorder="1" applyAlignment="1">
      <alignment horizontal="center" vertical="center"/>
    </xf>
    <xf numFmtId="37" fontId="40" fillId="0" borderId="28" xfId="0" applyNumberFormat="1" applyFont="1" applyBorder="1" applyAlignment="1">
      <alignment horizontal="right" vertical="center"/>
    </xf>
    <xf numFmtId="37" fontId="40" fillId="0" borderId="10" xfId="0" applyNumberFormat="1" applyFont="1" applyBorder="1" applyAlignment="1">
      <alignment horizontal="right" vertical="center"/>
    </xf>
    <xf numFmtId="177" fontId="40" fillId="0" borderId="10" xfId="0" applyNumberFormat="1" applyFont="1" applyBorder="1" applyAlignment="1">
      <alignment horizontal="right" vertical="center"/>
    </xf>
    <xf numFmtId="37" fontId="40" fillId="0" borderId="10" xfId="0" applyNumberFormat="1" applyFont="1" applyBorder="1" applyAlignment="1">
      <alignment vertical="center"/>
    </xf>
    <xf numFmtId="0" fontId="41" fillId="0" borderId="10" xfId="0" applyFont="1" applyBorder="1"/>
    <xf numFmtId="0" fontId="41" fillId="0" borderId="10" xfId="0" applyFont="1" applyBorder="1" applyAlignment="1">
      <alignment horizontal="right"/>
    </xf>
    <xf numFmtId="0" fontId="42" fillId="0" borderId="11" xfId="0" applyFont="1" applyBorder="1" applyAlignment="1">
      <alignment horizontal="centerContinuous" vertical="center" shrinkToFit="1"/>
    </xf>
    <xf numFmtId="0" fontId="42" fillId="0" borderId="11" xfId="0" applyFont="1" applyBorder="1" applyAlignment="1">
      <alignment horizontal="center" vertical="center" shrinkToFit="1"/>
    </xf>
    <xf numFmtId="0" fontId="42" fillId="0" borderId="12" xfId="0" applyFont="1" applyBorder="1" applyAlignment="1">
      <alignment horizontal="center" vertical="center" shrinkToFit="1"/>
    </xf>
    <xf numFmtId="37" fontId="40" fillId="0" borderId="0" xfId="0" applyNumberFormat="1" applyFont="1" applyAlignment="1">
      <alignment vertical="center"/>
    </xf>
    <xf numFmtId="37" fontId="40" fillId="0" borderId="13" xfId="0" applyNumberFormat="1" applyFont="1" applyBorder="1" applyAlignment="1">
      <alignment vertical="center"/>
    </xf>
    <xf numFmtId="37" fontId="40" fillId="0" borderId="15" xfId="0" applyNumberFormat="1" applyFont="1" applyBorder="1" applyAlignment="1">
      <alignment vertical="center"/>
    </xf>
    <xf numFmtId="37" fontId="40" fillId="0" borderId="16" xfId="0" applyNumberFormat="1" applyFont="1" applyBorder="1" applyAlignment="1">
      <alignment vertical="center"/>
    </xf>
    <xf numFmtId="0" fontId="41" fillId="0" borderId="10" xfId="0" applyFont="1" applyBorder="1" applyAlignment="1">
      <alignment horizontal="right" vertical="center"/>
    </xf>
    <xf numFmtId="0" fontId="42" fillId="0" borderId="17" xfId="0" applyFont="1" applyBorder="1" applyAlignment="1">
      <alignment vertical="center"/>
    </xf>
    <xf numFmtId="0" fontId="42" fillId="0" borderId="18" xfId="0" applyFont="1" applyBorder="1" applyAlignment="1">
      <alignment vertical="center"/>
    </xf>
    <xf numFmtId="37" fontId="40" fillId="0" borderId="0" xfId="0" applyNumberFormat="1" applyFont="1" applyAlignment="1" applyProtection="1">
      <alignment vertical="center"/>
    </xf>
    <xf numFmtId="37" fontId="40" fillId="0" borderId="0" xfId="0" applyNumberFormat="1" applyFont="1" applyBorder="1" applyAlignment="1" applyProtection="1">
      <alignment vertical="center"/>
    </xf>
    <xf numFmtId="37" fontId="40" fillId="0" borderId="0" xfId="0" applyNumberFormat="1" applyFont="1" applyBorder="1" applyAlignment="1" applyProtection="1">
      <alignment horizontal="right" vertical="center"/>
    </xf>
    <xf numFmtId="37" fontId="40" fillId="0" borderId="13" xfId="0" applyNumberFormat="1" applyFont="1" applyBorder="1" applyAlignment="1" applyProtection="1">
      <alignment horizontal="right" vertical="center"/>
    </xf>
    <xf numFmtId="37" fontId="40" fillId="0" borderId="15" xfId="0" applyNumberFormat="1" applyFont="1" applyBorder="1" applyAlignment="1" applyProtection="1">
      <alignment horizontal="right" vertical="center"/>
    </xf>
    <xf numFmtId="37" fontId="40" fillId="0" borderId="16" xfId="0" applyNumberFormat="1" applyFont="1" applyBorder="1" applyAlignment="1" applyProtection="1">
      <alignment horizontal="right" vertical="center"/>
    </xf>
    <xf numFmtId="0" fontId="41" fillId="0" borderId="0" xfId="0" applyFont="1" applyBorder="1" applyAlignment="1">
      <alignment vertical="center"/>
    </xf>
    <xf numFmtId="0" fontId="42" fillId="0" borderId="11" xfId="0" applyFont="1" applyBorder="1" applyAlignment="1">
      <alignment horizontal="center" vertical="center" wrapText="1"/>
    </xf>
    <xf numFmtId="0" fontId="38" fillId="0" borderId="0" xfId="0" applyFont="1" applyAlignment="1">
      <alignment vertical="center"/>
    </xf>
    <xf numFmtId="0" fontId="42" fillId="0" borderId="12" xfId="0" applyFont="1" applyBorder="1" applyAlignment="1">
      <alignment horizontal="center" vertical="center" wrapText="1"/>
    </xf>
    <xf numFmtId="0" fontId="42" fillId="0" borderId="19" xfId="0" applyFont="1" applyBorder="1" applyAlignment="1">
      <alignment horizontal="center" vertical="center"/>
    </xf>
    <xf numFmtId="179" fontId="40" fillId="0" borderId="0" xfId="0" applyNumberFormat="1" applyFont="1" applyAlignment="1">
      <alignment vertical="center"/>
    </xf>
    <xf numFmtId="180" fontId="40" fillId="0" borderId="0" xfId="0" applyNumberFormat="1" applyFont="1" applyAlignment="1" applyProtection="1">
      <alignment vertical="center"/>
    </xf>
    <xf numFmtId="179" fontId="40" fillId="0" borderId="0" xfId="0" applyNumberFormat="1" applyFont="1" applyBorder="1" applyAlignment="1">
      <alignment vertical="center"/>
    </xf>
    <xf numFmtId="180" fontId="40" fillId="0" borderId="0" xfId="0" applyNumberFormat="1" applyFont="1" applyBorder="1" applyAlignment="1">
      <alignment vertical="center"/>
    </xf>
    <xf numFmtId="179" fontId="40" fillId="0" borderId="15" xfId="0" applyNumberFormat="1" applyFont="1" applyBorder="1" applyAlignment="1">
      <alignment vertical="center"/>
    </xf>
    <xf numFmtId="179" fontId="40" fillId="0" borderId="16" xfId="0" applyNumberFormat="1" applyFont="1" applyBorder="1" applyAlignment="1">
      <alignment vertical="center"/>
    </xf>
    <xf numFmtId="180" fontId="40" fillId="0" borderId="16" xfId="0" applyNumberFormat="1" applyFont="1" applyBorder="1" applyAlignment="1">
      <alignment vertical="center"/>
    </xf>
    <xf numFmtId="0" fontId="41" fillId="0" borderId="0" xfId="0" applyFont="1" applyBorder="1"/>
    <xf numFmtId="0" fontId="43" fillId="0" borderId="0" xfId="0" applyFont="1" applyFill="1" applyAlignment="1">
      <alignment vertical="center"/>
    </xf>
    <xf numFmtId="0" fontId="41" fillId="0" borderId="0" xfId="0" applyFont="1" applyFill="1" applyBorder="1" applyAlignment="1">
      <alignment horizontal="center" vertical="center" shrinkToFit="1"/>
    </xf>
    <xf numFmtId="0" fontId="43" fillId="0" borderId="0" xfId="0" applyFont="1" applyFill="1" applyBorder="1" applyAlignment="1">
      <alignment vertical="center"/>
    </xf>
    <xf numFmtId="0" fontId="41" fillId="0" borderId="0" xfId="0" applyFont="1" applyFill="1" applyBorder="1" applyAlignment="1">
      <alignment vertical="center"/>
    </xf>
    <xf numFmtId="0" fontId="41" fillId="0" borderId="0" xfId="0" applyFont="1" applyFill="1" applyAlignment="1">
      <alignment vertical="center"/>
    </xf>
    <xf numFmtId="0" fontId="44" fillId="0" borderId="16" xfId="0" applyFont="1" applyFill="1" applyBorder="1" applyAlignment="1">
      <alignment vertical="center"/>
    </xf>
    <xf numFmtId="0" fontId="44" fillId="0" borderId="10" xfId="0" applyFont="1" applyFill="1" applyBorder="1" applyAlignment="1">
      <alignment vertical="center"/>
    </xf>
    <xf numFmtId="0" fontId="41" fillId="0" borderId="10" xfId="0" applyFont="1" applyFill="1" applyBorder="1" applyAlignment="1">
      <alignment vertical="center"/>
    </xf>
    <xf numFmtId="0" fontId="41" fillId="0" borderId="16" xfId="0" applyFont="1" applyFill="1" applyBorder="1" applyAlignment="1">
      <alignment vertical="center"/>
    </xf>
    <xf numFmtId="0" fontId="41" fillId="0" borderId="40" xfId="0" applyFont="1" applyFill="1" applyBorder="1" applyAlignment="1">
      <alignment vertical="center" shrinkToFit="1"/>
    </xf>
    <xf numFmtId="0" fontId="41" fillId="0" borderId="13" xfId="0" applyFont="1" applyFill="1" applyBorder="1" applyAlignment="1">
      <alignment horizontal="center" vertical="center" shrinkToFit="1"/>
    </xf>
    <xf numFmtId="0" fontId="41" fillId="0" borderId="41" xfId="0" applyFont="1" applyFill="1" applyBorder="1" applyAlignment="1">
      <alignment horizontal="center" vertical="center"/>
    </xf>
    <xf numFmtId="0" fontId="41" fillId="0" borderId="85" xfId="0" applyFont="1" applyFill="1" applyBorder="1" applyAlignment="1">
      <alignment vertical="center" shrinkToFit="1"/>
    </xf>
    <xf numFmtId="0" fontId="41" fillId="0" borderId="42" xfId="0" applyFont="1" applyFill="1" applyBorder="1" applyAlignment="1">
      <alignment horizontal="center" vertical="center" shrinkToFit="1"/>
    </xf>
    <xf numFmtId="0" fontId="41" fillId="0" borderId="43" xfId="0" applyFont="1" applyFill="1" applyBorder="1" applyAlignment="1">
      <alignment vertical="center"/>
    </xf>
    <xf numFmtId="0" fontId="42" fillId="0" borderId="26" xfId="0" applyFont="1" applyFill="1" applyBorder="1" applyAlignment="1">
      <alignment horizontal="center" vertical="center"/>
    </xf>
    <xf numFmtId="0" fontId="42" fillId="0" borderId="11" xfId="0" applyFont="1" applyFill="1" applyBorder="1" applyAlignment="1">
      <alignment horizontal="center" vertical="center"/>
    </xf>
    <xf numFmtId="0" fontId="41" fillId="0" borderId="35" xfId="0" applyFont="1" applyFill="1" applyBorder="1" applyAlignment="1">
      <alignment horizontal="center" vertical="center"/>
    </xf>
    <xf numFmtId="0" fontId="41" fillId="0" borderId="37" xfId="0" applyFont="1" applyFill="1" applyBorder="1" applyAlignment="1">
      <alignment vertical="center"/>
    </xf>
    <xf numFmtId="0" fontId="42" fillId="0" borderId="44" xfId="0" applyFont="1" applyFill="1" applyBorder="1" applyAlignment="1">
      <alignment horizontal="center" vertical="center"/>
    </xf>
    <xf numFmtId="0" fontId="41" fillId="0" borderId="33" xfId="0" applyFont="1" applyFill="1" applyBorder="1" applyAlignment="1">
      <alignment horizontal="center" vertical="center"/>
    </xf>
    <xf numFmtId="0" fontId="41" fillId="0" borderId="85" xfId="0" applyFont="1" applyFill="1" applyBorder="1" applyAlignment="1">
      <alignment horizontal="center" vertical="center"/>
    </xf>
    <xf numFmtId="37" fontId="42" fillId="0" borderId="45" xfId="0" applyNumberFormat="1" applyFont="1" applyFill="1" applyBorder="1" applyAlignment="1" applyProtection="1">
      <alignment vertical="center"/>
    </xf>
    <xf numFmtId="37" fontId="42" fillId="0" borderId="0" xfId="0" applyNumberFormat="1" applyFont="1" applyFill="1" applyAlignment="1" applyProtection="1">
      <alignment vertical="center"/>
    </xf>
    <xf numFmtId="37" fontId="41" fillId="0" borderId="46" xfId="0" applyNumberFormat="1" applyFont="1" applyFill="1" applyBorder="1" applyAlignment="1" applyProtection="1">
      <alignment vertical="center"/>
    </xf>
    <xf numFmtId="37" fontId="42" fillId="0" borderId="34" xfId="0" applyNumberFormat="1" applyFont="1" applyFill="1" applyBorder="1" applyAlignment="1" applyProtection="1">
      <alignment horizontal="center" vertical="center"/>
    </xf>
    <xf numFmtId="176" fontId="42" fillId="0" borderId="0" xfId="0" applyNumberFormat="1" applyFont="1" applyFill="1" applyBorder="1" applyAlignment="1" applyProtection="1">
      <alignment vertical="center"/>
    </xf>
    <xf numFmtId="176" fontId="42" fillId="0" borderId="0" xfId="0" applyNumberFormat="1" applyFont="1" applyFill="1" applyAlignment="1" applyProtection="1">
      <alignment vertical="center"/>
    </xf>
    <xf numFmtId="176" fontId="41" fillId="0" borderId="46" xfId="0" applyNumberFormat="1" applyFont="1" applyFill="1" applyBorder="1" applyAlignment="1" applyProtection="1">
      <alignment vertical="center"/>
    </xf>
    <xf numFmtId="0" fontId="41" fillId="0" borderId="47" xfId="0" applyFont="1" applyFill="1" applyBorder="1" applyAlignment="1"/>
    <xf numFmtId="0" fontId="41" fillId="0" borderId="0" xfId="0" applyFont="1" applyFill="1" applyBorder="1" applyAlignment="1"/>
    <xf numFmtId="0" fontId="41" fillId="0" borderId="0" xfId="0" applyFont="1" applyFill="1" applyBorder="1" applyAlignment="1">
      <alignment horizontal="distributed" vertical="center"/>
    </xf>
    <xf numFmtId="0" fontId="41" fillId="0" borderId="85" xfId="0" applyFont="1" applyFill="1" applyBorder="1" applyAlignment="1">
      <alignment vertical="center"/>
    </xf>
    <xf numFmtId="176" fontId="42" fillId="0" borderId="34" xfId="0" applyNumberFormat="1" applyFont="1" applyFill="1" applyBorder="1" applyAlignment="1" applyProtection="1">
      <alignment horizontal="right" vertical="center"/>
    </xf>
    <xf numFmtId="182" fontId="42" fillId="0" borderId="0" xfId="0" applyNumberFormat="1" applyFont="1" applyFill="1" applyAlignment="1" applyProtection="1">
      <alignment horizontal="right" vertical="center"/>
    </xf>
    <xf numFmtId="176" fontId="42" fillId="0" borderId="0" xfId="0" applyNumberFormat="1" applyFont="1" applyFill="1" applyAlignment="1" applyProtection="1">
      <alignment horizontal="right" vertical="center"/>
    </xf>
    <xf numFmtId="0" fontId="42" fillId="0" borderId="34" xfId="0" applyFont="1" applyFill="1" applyBorder="1" applyAlignment="1">
      <alignment horizontal="distributed" vertical="center"/>
    </xf>
    <xf numFmtId="176" fontId="42" fillId="0" borderId="13" xfId="0" applyNumberFormat="1" applyFont="1" applyFill="1" applyBorder="1" applyAlignment="1" applyProtection="1">
      <alignment vertical="center"/>
    </xf>
    <xf numFmtId="176" fontId="42" fillId="0" borderId="0" xfId="0" applyNumberFormat="1" applyFont="1" applyFill="1" applyBorder="1" applyAlignment="1">
      <alignment vertical="center"/>
    </xf>
    <xf numFmtId="0" fontId="47" fillId="0" borderId="0" xfId="0" applyFont="1" applyFill="1" applyBorder="1" applyAlignment="1">
      <alignment vertical="center"/>
    </xf>
    <xf numFmtId="0" fontId="41" fillId="0" borderId="0" xfId="0" applyFont="1" applyFill="1" applyBorder="1" applyAlignment="1">
      <alignment horizontal="distributed" vertical="center" wrapText="1"/>
    </xf>
    <xf numFmtId="0" fontId="41" fillId="0" borderId="85" xfId="0" applyFont="1" applyFill="1" applyBorder="1" applyAlignment="1">
      <alignment horizontal="distributed" vertical="center"/>
    </xf>
    <xf numFmtId="176" fontId="42" fillId="0" borderId="34" xfId="0" applyNumberFormat="1" applyFont="1" applyFill="1" applyBorder="1" applyAlignment="1">
      <alignment horizontal="right" vertical="center"/>
    </xf>
    <xf numFmtId="182" fontId="42" fillId="0" borderId="0" xfId="0" applyNumberFormat="1" applyFont="1" applyFill="1" applyBorder="1" applyAlignment="1">
      <alignment horizontal="right" vertical="center"/>
    </xf>
    <xf numFmtId="176" fontId="42" fillId="0" borderId="0" xfId="0" applyNumberFormat="1" applyFont="1" applyFill="1" applyBorder="1" applyAlignment="1">
      <alignment horizontal="right" vertical="center"/>
    </xf>
    <xf numFmtId="0" fontId="0" fillId="0" borderId="0" xfId="0" applyFont="1" applyFill="1" applyAlignment="1">
      <alignment vertical="center"/>
    </xf>
    <xf numFmtId="0" fontId="47" fillId="0" borderId="0" xfId="0" applyFont="1" applyFill="1" applyBorder="1" applyAlignment="1">
      <alignment horizontal="distributed" vertical="center"/>
    </xf>
    <xf numFmtId="0" fontId="41" fillId="0" borderId="46" xfId="0" applyFont="1" applyFill="1" applyBorder="1" applyAlignment="1">
      <alignment vertical="center"/>
    </xf>
    <xf numFmtId="37" fontId="42" fillId="0" borderId="34" xfId="0" applyNumberFormat="1" applyFont="1" applyFill="1" applyBorder="1" applyAlignment="1" applyProtection="1">
      <alignment horizontal="distributed" vertical="center"/>
    </xf>
    <xf numFmtId="0" fontId="41" fillId="0" borderId="85" xfId="0" applyFont="1" applyFill="1" applyBorder="1" applyAlignment="1"/>
    <xf numFmtId="176" fontId="42" fillId="0" borderId="85" xfId="0" applyNumberFormat="1" applyFont="1" applyFill="1" applyBorder="1" applyAlignment="1" applyProtection="1">
      <alignment horizontal="right" vertical="center"/>
    </xf>
    <xf numFmtId="0" fontId="41" fillId="0" borderId="34" xfId="0" applyFont="1" applyFill="1" applyBorder="1" applyAlignment="1"/>
    <xf numFmtId="0" fontId="42" fillId="0" borderId="34" xfId="0" applyFont="1" applyFill="1" applyBorder="1" applyAlignment="1">
      <alignment horizontal="right" vertical="center"/>
    </xf>
    <xf numFmtId="182" fontId="42" fillId="0" borderId="0" xfId="0" applyNumberFormat="1" applyFont="1" applyFill="1" applyAlignment="1">
      <alignment horizontal="right" vertical="center"/>
    </xf>
    <xf numFmtId="0" fontId="42" fillId="0" borderId="0" xfId="0" applyFont="1" applyFill="1" applyAlignment="1">
      <alignment horizontal="right" vertical="center"/>
    </xf>
    <xf numFmtId="0" fontId="42" fillId="0" borderId="85" xfId="0" applyFont="1" applyFill="1" applyBorder="1" applyAlignment="1">
      <alignment horizontal="right" vertical="center"/>
    </xf>
    <xf numFmtId="0" fontId="41" fillId="0" borderId="46" xfId="0" applyFont="1" applyFill="1" applyBorder="1" applyAlignment="1">
      <alignment horizontal="center" vertical="center"/>
    </xf>
    <xf numFmtId="176" fontId="42" fillId="0" borderId="85" xfId="0" applyNumberFormat="1" applyFont="1" applyFill="1" applyBorder="1" applyAlignment="1">
      <alignment horizontal="right" vertical="center"/>
    </xf>
    <xf numFmtId="0" fontId="47" fillId="0" borderId="85" xfId="0" applyFont="1" applyFill="1" applyBorder="1" applyAlignment="1">
      <alignment vertical="center" shrinkToFit="1"/>
    </xf>
    <xf numFmtId="176" fontId="41" fillId="0" borderId="46" xfId="0" applyNumberFormat="1" applyFont="1" applyFill="1" applyBorder="1" applyAlignment="1" applyProtection="1">
      <alignment horizontal="center" vertical="center"/>
    </xf>
    <xf numFmtId="0" fontId="42" fillId="0" borderId="0" xfId="0" applyFont="1" applyFill="1" applyBorder="1" applyAlignment="1">
      <alignment horizontal="distributed" vertical="center" wrapText="1"/>
    </xf>
    <xf numFmtId="176" fontId="42" fillId="0" borderId="0" xfId="0" applyNumberFormat="1" applyFont="1" applyFill="1" applyAlignment="1">
      <alignment vertical="center"/>
    </xf>
    <xf numFmtId="0" fontId="42" fillId="0" borderId="0" xfId="0" applyFont="1" applyFill="1" applyBorder="1" applyAlignment="1">
      <alignment horizontal="center" vertical="center"/>
    </xf>
    <xf numFmtId="0" fontId="42" fillId="0" borderId="0" xfId="0" applyFont="1" applyFill="1" applyBorder="1" applyAlignment="1"/>
    <xf numFmtId="182" fontId="41" fillId="0" borderId="0" xfId="0" applyNumberFormat="1" applyFont="1" applyFill="1" applyBorder="1" applyAlignment="1"/>
    <xf numFmtId="0" fontId="42" fillId="0" borderId="0" xfId="0" applyFont="1" applyFill="1" applyBorder="1" applyAlignment="1">
      <alignment horizontal="distributed"/>
    </xf>
    <xf numFmtId="182" fontId="42" fillId="0" borderId="0" xfId="0" applyNumberFormat="1" applyFont="1" applyFill="1" applyBorder="1" applyAlignment="1" applyProtection="1">
      <alignment horizontal="right" vertical="center"/>
    </xf>
    <xf numFmtId="176" fontId="42" fillId="0" borderId="0" xfId="0" applyNumberFormat="1" applyFont="1" applyFill="1" applyBorder="1" applyAlignment="1" applyProtection="1">
      <alignment horizontal="right" vertical="center"/>
    </xf>
    <xf numFmtId="0" fontId="42" fillId="0" borderId="0" xfId="0" applyFont="1" applyFill="1" applyBorder="1" applyAlignment="1">
      <alignment horizontal="distributed" vertical="center"/>
    </xf>
    <xf numFmtId="0" fontId="42" fillId="0" borderId="34" xfId="0" applyFont="1" applyFill="1" applyBorder="1" applyAlignment="1"/>
    <xf numFmtId="0" fontId="42" fillId="0" borderId="0" xfId="0" applyFont="1" applyFill="1" applyBorder="1" applyAlignment="1">
      <alignment vertical="center"/>
    </xf>
    <xf numFmtId="0" fontId="41" fillId="0" borderId="0" xfId="0" applyFont="1" applyFill="1" applyBorder="1" applyAlignment="1">
      <alignment horizontal="left" vertical="center" wrapText="1"/>
    </xf>
    <xf numFmtId="0" fontId="42" fillId="0" borderId="34" xfId="0" applyFont="1" applyFill="1" applyBorder="1" applyAlignment="1">
      <alignment horizontal="distributed"/>
    </xf>
    <xf numFmtId="183" fontId="42" fillId="0" borderId="0" xfId="0" applyNumberFormat="1" applyFont="1" applyFill="1" applyBorder="1" applyAlignment="1">
      <alignment horizontal="right" vertical="center"/>
    </xf>
    <xf numFmtId="0" fontId="41" fillId="0" borderId="0" xfId="0" applyFont="1" applyFill="1" applyBorder="1" applyAlignment="1">
      <alignment horizontal="center" vertical="center"/>
    </xf>
    <xf numFmtId="0" fontId="42" fillId="0" borderId="34" xfId="0" applyFont="1" applyFill="1" applyBorder="1" applyAlignment="1">
      <alignment vertical="center"/>
    </xf>
    <xf numFmtId="178" fontId="42" fillId="0" borderId="0" xfId="0" applyNumberFormat="1" applyFont="1" applyFill="1" applyAlignment="1" applyProtection="1">
      <alignment vertical="center"/>
    </xf>
    <xf numFmtId="183" fontId="42" fillId="0" borderId="34" xfId="0" applyNumberFormat="1" applyFont="1" applyFill="1" applyBorder="1" applyAlignment="1"/>
    <xf numFmtId="182" fontId="42" fillId="0" borderId="0" xfId="0" applyNumberFormat="1" applyFont="1" applyFill="1" applyBorder="1" applyAlignment="1"/>
    <xf numFmtId="183" fontId="42" fillId="0" borderId="0" xfId="0" applyNumberFormat="1" applyFont="1" applyFill="1" applyBorder="1" applyAlignment="1"/>
    <xf numFmtId="176" fontId="42" fillId="0" borderId="0" xfId="34" applyNumberFormat="1" applyFont="1" applyFill="1" applyAlignment="1">
      <alignment vertical="center"/>
    </xf>
    <xf numFmtId="0" fontId="42" fillId="0" borderId="36" xfId="0" applyFont="1" applyFill="1" applyBorder="1" applyAlignment="1">
      <alignment vertical="center"/>
    </xf>
    <xf numFmtId="182" fontId="42" fillId="0" borderId="16" xfId="0" applyNumberFormat="1" applyFont="1" applyFill="1" applyBorder="1" applyAlignment="1">
      <alignment vertical="center"/>
    </xf>
    <xf numFmtId="176" fontId="42" fillId="0" borderId="16" xfId="0" applyNumberFormat="1" applyFont="1" applyFill="1" applyBorder="1" applyAlignment="1" applyProtection="1">
      <alignment horizontal="right" vertical="center"/>
    </xf>
    <xf numFmtId="0" fontId="42" fillId="0" borderId="16" xfId="0" applyFont="1" applyFill="1" applyBorder="1" applyAlignment="1">
      <alignment vertical="center"/>
    </xf>
    <xf numFmtId="176" fontId="41" fillId="0" borderId="48" xfId="0" applyNumberFormat="1" applyFont="1" applyFill="1" applyBorder="1" applyAlignment="1" applyProtection="1">
      <alignment vertical="center"/>
    </xf>
    <xf numFmtId="0" fontId="41" fillId="0" borderId="46" xfId="0" applyFont="1" applyFill="1" applyBorder="1" applyAlignment="1">
      <alignment horizontal="left" vertical="center"/>
    </xf>
    <xf numFmtId="0" fontId="40" fillId="0" borderId="49" xfId="0" applyFont="1" applyFill="1" applyBorder="1" applyAlignment="1">
      <alignment horizontal="left" vertical="center"/>
    </xf>
    <xf numFmtId="0" fontId="49" fillId="0" borderId="49" xfId="0" applyFont="1" applyFill="1" applyBorder="1" applyAlignment="1">
      <alignment horizontal="left" vertical="center"/>
    </xf>
    <xf numFmtId="0" fontId="41" fillId="0" borderId="49" xfId="0" applyFont="1" applyFill="1" applyBorder="1" applyAlignment="1">
      <alignment vertical="center"/>
    </xf>
    <xf numFmtId="0" fontId="41" fillId="0" borderId="49" xfId="0" applyFont="1" applyFill="1" applyBorder="1" applyAlignment="1">
      <alignment horizontal="left" vertical="center"/>
    </xf>
    <xf numFmtId="0" fontId="42" fillId="0" borderId="49" xfId="0" applyFont="1" applyFill="1" applyBorder="1" applyAlignment="1">
      <alignment vertical="center"/>
    </xf>
    <xf numFmtId="0" fontId="42" fillId="0" borderId="49" xfId="0" applyFont="1" applyFill="1" applyBorder="1" applyAlignment="1">
      <alignment horizontal="distributed" vertical="center"/>
    </xf>
    <xf numFmtId="176" fontId="47" fillId="0" borderId="49" xfId="0" applyNumberFormat="1" applyFont="1" applyFill="1" applyBorder="1" applyAlignment="1">
      <alignment vertical="center" wrapText="1"/>
    </xf>
    <xf numFmtId="0" fontId="42" fillId="0" borderId="29" xfId="0" applyFont="1" applyBorder="1" applyAlignment="1">
      <alignment horizontal="center" vertical="center"/>
    </xf>
    <xf numFmtId="38" fontId="42" fillId="0" borderId="0" xfId="0" applyNumberFormat="1" applyFont="1" applyBorder="1" applyAlignment="1">
      <alignment vertical="center"/>
    </xf>
    <xf numFmtId="38" fontId="42" fillId="0" borderId="0" xfId="0" applyNumberFormat="1" applyFont="1" applyBorder="1" applyAlignment="1" applyProtection="1">
      <alignment horizontal="right" vertical="center"/>
    </xf>
    <xf numFmtId="38" fontId="42" fillId="0" borderId="0" xfId="0" applyNumberFormat="1" applyFont="1" applyBorder="1" applyAlignment="1">
      <alignment horizontal="right" vertical="center"/>
    </xf>
    <xf numFmtId="176" fontId="42" fillId="0" borderId="0" xfId="0" applyNumberFormat="1" applyFont="1" applyBorder="1" applyAlignment="1" applyProtection="1">
      <alignment vertical="center"/>
    </xf>
    <xf numFmtId="38" fontId="42" fillId="0" borderId="13" xfId="0" applyNumberFormat="1" applyFont="1" applyBorder="1" applyAlignment="1">
      <alignment vertical="center"/>
    </xf>
    <xf numFmtId="0" fontId="42" fillId="0" borderId="0" xfId="0" applyFont="1" applyBorder="1" applyAlignment="1">
      <alignment vertical="center"/>
    </xf>
    <xf numFmtId="180" fontId="42" fillId="0" borderId="0" xfId="0" applyNumberFormat="1" applyFont="1" applyBorder="1" applyAlignment="1">
      <alignment vertical="center"/>
    </xf>
    <xf numFmtId="0" fontId="42" fillId="0" borderId="14" xfId="0" quotePrefix="1" applyFont="1" applyBorder="1" applyAlignment="1">
      <alignment horizontal="center" vertical="center"/>
    </xf>
    <xf numFmtId="38" fontId="42" fillId="0" borderId="15" xfId="0" applyNumberFormat="1" applyFont="1" applyBorder="1" applyAlignment="1">
      <alignment vertical="center"/>
    </xf>
    <xf numFmtId="38" fontId="42" fillId="0" borderId="16" xfId="0" applyNumberFormat="1" applyFont="1" applyBorder="1" applyAlignment="1">
      <alignment vertical="center"/>
    </xf>
    <xf numFmtId="180" fontId="42" fillId="0" borderId="16" xfId="0" applyNumberFormat="1" applyFont="1" applyBorder="1" applyAlignment="1">
      <alignment vertical="center"/>
    </xf>
    <xf numFmtId="176" fontId="42" fillId="0" borderId="16" xfId="0" applyNumberFormat="1" applyFont="1" applyBorder="1" applyAlignment="1" applyProtection="1">
      <alignment vertical="center"/>
    </xf>
    <xf numFmtId="0" fontId="42" fillId="0" borderId="13" xfId="0" applyFont="1" applyBorder="1" applyAlignment="1">
      <alignment horizontal="right" vertical="center"/>
    </xf>
    <xf numFmtId="0" fontId="42" fillId="0" borderId="0" xfId="0" applyFont="1" applyBorder="1" applyAlignment="1">
      <alignment horizontal="right" vertical="center"/>
    </xf>
    <xf numFmtId="38" fontId="42" fillId="0" borderId="0" xfId="34" applyFont="1" applyBorder="1" applyAlignment="1">
      <alignment horizontal="right" vertical="center"/>
    </xf>
    <xf numFmtId="176" fontId="42" fillId="0" borderId="0" xfId="0" applyNumberFormat="1" applyFont="1" applyBorder="1" applyAlignment="1" applyProtection="1">
      <alignment horizontal="distributed" vertical="center"/>
    </xf>
    <xf numFmtId="181" fontId="42" fillId="0" borderId="0" xfId="0" applyNumberFormat="1" applyFont="1" applyBorder="1" applyAlignment="1" applyProtection="1">
      <alignment horizontal="right" vertical="center"/>
    </xf>
    <xf numFmtId="0" fontId="42" fillId="0" borderId="0" xfId="0" applyFont="1" applyBorder="1" applyAlignment="1">
      <alignment horizontal="distributed" vertical="center"/>
    </xf>
    <xf numFmtId="181" fontId="42" fillId="0" borderId="0" xfId="0" applyNumberFormat="1" applyFont="1" applyAlignment="1" applyProtection="1">
      <alignment horizontal="right" vertical="center" wrapText="1"/>
    </xf>
    <xf numFmtId="0" fontId="42" fillId="0" borderId="0" xfId="0" applyFont="1" applyBorder="1" applyAlignment="1">
      <alignment horizontal="right" vertical="center"/>
    </xf>
    <xf numFmtId="0" fontId="42" fillId="0" borderId="16" xfId="0" applyFont="1" applyBorder="1" applyAlignment="1">
      <alignment horizontal="right" vertical="center"/>
    </xf>
    <xf numFmtId="0" fontId="42" fillId="0" borderId="16" xfId="0" applyFont="1" applyBorder="1" applyAlignment="1">
      <alignment horizontal="distributed" vertical="center"/>
    </xf>
    <xf numFmtId="181" fontId="42" fillId="0" borderId="16" xfId="0" applyNumberFormat="1" applyFont="1" applyBorder="1" applyAlignment="1" applyProtection="1">
      <alignment horizontal="right" vertical="center"/>
    </xf>
    <xf numFmtId="0" fontId="41" fillId="0" borderId="0" xfId="0" applyFont="1" applyBorder="1" applyAlignment="1">
      <alignment horizontal="left" vertical="center"/>
    </xf>
    <xf numFmtId="0" fontId="41" fillId="0" borderId="0" xfId="0" applyFont="1" applyAlignment="1">
      <alignment vertical="center"/>
    </xf>
    <xf numFmtId="37" fontId="42" fillId="0" borderId="0" xfId="0" applyNumberFormat="1" applyFont="1" applyAlignment="1" applyProtection="1">
      <alignment vertical="center"/>
    </xf>
    <xf numFmtId="37" fontId="42" fillId="0" borderId="20" xfId="0" applyNumberFormat="1" applyFont="1" applyBorder="1" applyAlignment="1" applyProtection="1">
      <alignment vertical="center"/>
    </xf>
    <xf numFmtId="0" fontId="42" fillId="0" borderId="21" xfId="0" applyFont="1" applyBorder="1" applyAlignment="1">
      <alignment horizontal="distributed" vertical="center"/>
    </xf>
    <xf numFmtId="38" fontId="42" fillId="0" borderId="13" xfId="34" applyFont="1" applyBorder="1" applyAlignment="1">
      <alignment vertical="center"/>
    </xf>
    <xf numFmtId="38" fontId="42" fillId="0" borderId="0" xfId="34" applyFont="1" applyAlignment="1">
      <alignment vertical="center"/>
    </xf>
    <xf numFmtId="38" fontId="42" fillId="0" borderId="22" xfId="34" applyFont="1" applyBorder="1" applyAlignment="1">
      <alignment vertical="center"/>
    </xf>
    <xf numFmtId="0" fontId="42" fillId="0" borderId="23" xfId="0" applyFont="1" applyBorder="1" applyAlignment="1">
      <alignment horizontal="distributed" vertical="center"/>
    </xf>
    <xf numFmtId="0" fontId="42" fillId="0" borderId="84" xfId="0" applyFont="1" applyBorder="1" applyAlignment="1">
      <alignment vertical="center"/>
    </xf>
    <xf numFmtId="0" fontId="42" fillId="0" borderId="84" xfId="0" applyFont="1" applyBorder="1" applyAlignment="1">
      <alignment horizontal="distributed" vertical="center"/>
    </xf>
    <xf numFmtId="38" fontId="42" fillId="0" borderId="13" xfId="34" applyFont="1" applyBorder="1" applyAlignment="1" applyProtection="1">
      <alignment vertical="center"/>
    </xf>
    <xf numFmtId="38" fontId="42" fillId="0" borderId="0" xfId="34" applyFont="1" applyAlignment="1" applyProtection="1">
      <alignment vertical="center"/>
    </xf>
    <xf numFmtId="38" fontId="42" fillId="0" borderId="20" xfId="34" applyFont="1" applyBorder="1" applyAlignment="1" applyProtection="1">
      <alignment vertical="center"/>
    </xf>
    <xf numFmtId="0" fontId="42" fillId="0" borderId="0" xfId="0" applyFont="1" applyAlignment="1">
      <alignment horizontal="distributed" vertical="center"/>
    </xf>
    <xf numFmtId="0" fontId="42" fillId="0" borderId="14" xfId="0" applyFont="1" applyBorder="1" applyAlignment="1">
      <alignment horizontal="distributed" vertical="center"/>
    </xf>
    <xf numFmtId="38" fontId="42" fillId="0" borderId="15" xfId="34" applyFont="1" applyBorder="1" applyAlignment="1">
      <alignment vertical="center"/>
    </xf>
    <xf numFmtId="38" fontId="42" fillId="0" borderId="16" xfId="34" applyFont="1" applyBorder="1" applyAlignment="1">
      <alignment vertical="center"/>
    </xf>
    <xf numFmtId="38" fontId="42" fillId="0" borderId="24" xfId="34" applyFont="1" applyBorder="1" applyAlignment="1">
      <alignment vertical="center"/>
    </xf>
    <xf numFmtId="0" fontId="42" fillId="0" borderId="25" xfId="0" applyFont="1" applyBorder="1" applyAlignment="1">
      <alignment horizontal="distributed" vertical="center"/>
    </xf>
    <xf numFmtId="0" fontId="40" fillId="0" borderId="0" xfId="0" applyFont="1" applyAlignment="1">
      <alignment vertical="center"/>
    </xf>
    <xf numFmtId="38" fontId="40" fillId="0" borderId="0" xfId="0" applyNumberFormat="1" applyFont="1" applyAlignment="1">
      <alignment vertical="center"/>
    </xf>
    <xf numFmtId="38" fontId="42" fillId="0" borderId="0" xfId="0" applyNumberFormat="1" applyFont="1" applyAlignment="1">
      <alignment vertical="center"/>
    </xf>
    <xf numFmtId="0" fontId="40" fillId="0" borderId="16" xfId="0" applyFont="1" applyBorder="1" applyAlignment="1">
      <alignment horizontal="right" vertical="center"/>
    </xf>
    <xf numFmtId="0" fontId="42" fillId="0" borderId="30" xfId="0" applyFont="1" applyBorder="1" applyAlignment="1">
      <alignment horizontal="center" vertical="center"/>
    </xf>
    <xf numFmtId="37" fontId="42" fillId="0" borderId="30" xfId="0" applyNumberFormat="1" applyFont="1" applyBorder="1" applyAlignment="1" applyProtection="1">
      <alignment horizontal="center" vertical="center"/>
    </xf>
    <xf numFmtId="37" fontId="42" fillId="0" borderId="0" xfId="0" applyNumberFormat="1" applyFont="1" applyBorder="1" applyAlignment="1" applyProtection="1">
      <alignment horizontal="right" vertical="center"/>
    </xf>
    <xf numFmtId="37" fontId="42" fillId="0" borderId="13" xfId="0" applyNumberFormat="1" applyFont="1" applyBorder="1" applyAlignment="1" applyProtection="1">
      <alignment horizontal="right" vertical="center"/>
    </xf>
    <xf numFmtId="37" fontId="42" fillId="0" borderId="28" xfId="0" applyNumberFormat="1" applyFont="1" applyBorder="1" applyAlignment="1" applyProtection="1">
      <alignment horizontal="right" vertical="center"/>
    </xf>
    <xf numFmtId="37" fontId="42" fillId="0" borderId="10" xfId="0" applyNumberFormat="1" applyFont="1" applyBorder="1" applyAlignment="1" applyProtection="1">
      <alignment horizontal="right" vertical="center"/>
    </xf>
    <xf numFmtId="0" fontId="42" fillId="0" borderId="10" xfId="0" applyFont="1" applyBorder="1" applyAlignment="1">
      <alignment vertical="center"/>
    </xf>
    <xf numFmtId="0" fontId="42" fillId="0" borderId="16" xfId="0" applyFont="1" applyBorder="1" applyAlignment="1">
      <alignment vertical="center"/>
    </xf>
    <xf numFmtId="0" fontId="40" fillId="0" borderId="0" xfId="0" applyFont="1" applyBorder="1" applyAlignment="1">
      <alignment vertical="center"/>
    </xf>
    <xf numFmtId="0" fontId="40" fillId="25" borderId="10" xfId="0" applyFont="1" applyFill="1" applyBorder="1" applyAlignment="1">
      <alignment vertical="center"/>
    </xf>
    <xf numFmtId="0" fontId="40" fillId="25" borderId="0" xfId="0" applyFont="1" applyFill="1" applyAlignment="1">
      <alignment horizontal="centerContinuous" vertical="center"/>
    </xf>
    <xf numFmtId="0" fontId="40" fillId="25" borderId="26" xfId="0" applyFont="1" applyFill="1" applyBorder="1" applyAlignment="1">
      <alignment vertical="center"/>
    </xf>
    <xf numFmtId="0" fontId="40" fillId="25" borderId="11" xfId="0" applyFont="1" applyFill="1" applyBorder="1" applyAlignment="1">
      <alignment horizontal="center" vertical="center"/>
    </xf>
    <xf numFmtId="38" fontId="40" fillId="25" borderId="0" xfId="34" applyFont="1" applyFill="1" applyAlignment="1">
      <alignment vertical="center"/>
    </xf>
    <xf numFmtId="38" fontId="40" fillId="25" borderId="0" xfId="34" applyFont="1" applyFill="1" applyBorder="1" applyAlignment="1">
      <alignment vertical="center"/>
    </xf>
    <xf numFmtId="38" fontId="40" fillId="25" borderId="0" xfId="34" applyFont="1" applyFill="1" applyBorder="1" applyAlignment="1"/>
    <xf numFmtId="0" fontId="40" fillId="25" borderId="0" xfId="0" applyFont="1" applyFill="1" applyBorder="1" applyAlignment="1"/>
    <xf numFmtId="1" fontId="40" fillId="25" borderId="0" xfId="0" applyNumberFormat="1" applyFont="1" applyFill="1" applyBorder="1" applyAlignment="1"/>
    <xf numFmtId="37" fontId="40" fillId="25" borderId="0" xfId="0" applyNumberFormat="1" applyFont="1" applyFill="1" applyBorder="1" applyAlignment="1"/>
    <xf numFmtId="37" fontId="40" fillId="25" borderId="0" xfId="34" applyNumberFormat="1" applyFont="1" applyFill="1" applyAlignment="1">
      <alignment vertical="center"/>
    </xf>
    <xf numFmtId="0" fontId="40" fillId="25" borderId="0" xfId="0" applyFont="1" applyFill="1" applyAlignment="1">
      <alignment vertical="center"/>
    </xf>
    <xf numFmtId="177" fontId="40" fillId="25" borderId="0" xfId="34" quotePrefix="1" applyNumberFormat="1" applyFont="1" applyFill="1" applyAlignment="1">
      <alignment horizontal="right" vertical="center"/>
    </xf>
    <xf numFmtId="177" fontId="40" fillId="25" borderId="0" xfId="34" applyNumberFormat="1" applyFont="1" applyFill="1" applyAlignment="1">
      <alignment vertical="center"/>
    </xf>
    <xf numFmtId="0" fontId="40" fillId="25" borderId="0" xfId="0" applyFont="1" applyFill="1" applyAlignment="1">
      <alignment horizontal="left" vertical="center"/>
    </xf>
    <xf numFmtId="177" fontId="40" fillId="25" borderId="0" xfId="34" applyNumberFormat="1" applyFont="1" applyFill="1" applyAlignment="1">
      <alignment horizontal="right" vertical="center"/>
    </xf>
    <xf numFmtId="38" fontId="40" fillId="25" borderId="0" xfId="34" applyFont="1" applyFill="1" applyAlignment="1">
      <alignment horizontal="right" vertical="center"/>
    </xf>
    <xf numFmtId="0" fontId="40" fillId="25" borderId="0" xfId="0" applyFont="1" applyFill="1" applyBorder="1" applyAlignment="1">
      <alignment vertical="center"/>
    </xf>
    <xf numFmtId="38" fontId="40" fillId="25" borderId="0" xfId="34" quotePrefix="1" applyFont="1" applyFill="1" applyAlignment="1">
      <alignment horizontal="right" vertical="center"/>
    </xf>
    <xf numFmtId="0" fontId="40" fillId="25" borderId="16" xfId="0" applyFont="1" applyFill="1" applyBorder="1" applyAlignment="1">
      <alignment vertical="center"/>
    </xf>
    <xf numFmtId="38" fontId="40" fillId="25" borderId="15" xfId="34" applyFont="1" applyFill="1" applyBorder="1" applyAlignment="1">
      <alignment vertical="center"/>
    </xf>
    <xf numFmtId="38" fontId="40" fillId="25" borderId="16" xfId="34" applyFont="1" applyFill="1" applyBorder="1" applyAlignment="1">
      <alignment vertical="center"/>
    </xf>
    <xf numFmtId="179" fontId="40" fillId="25" borderId="16" xfId="34" applyNumberFormat="1" applyFont="1" applyFill="1" applyBorder="1" applyAlignment="1">
      <alignment horizontal="right" vertical="center"/>
    </xf>
    <xf numFmtId="38" fontId="40" fillId="25" borderId="16" xfId="34" applyFont="1" applyFill="1" applyBorder="1" applyAlignment="1">
      <alignment horizontal="right" vertical="center"/>
    </xf>
    <xf numFmtId="0" fontId="40" fillId="25" borderId="49" xfId="0" applyFont="1" applyFill="1" applyBorder="1" applyAlignment="1">
      <alignment vertical="center"/>
    </xf>
    <xf numFmtId="0" fontId="40" fillId="25" borderId="49" xfId="0" applyFont="1" applyFill="1" applyBorder="1" applyAlignment="1">
      <alignment horizontal="left" vertical="center"/>
    </xf>
    <xf numFmtId="0" fontId="40" fillId="25" borderId="0" xfId="0" applyFont="1" applyFill="1" applyBorder="1" applyAlignment="1">
      <alignment horizontal="left" vertical="center"/>
    </xf>
    <xf numFmtId="0" fontId="41" fillId="25" borderId="0" xfId="0" applyFont="1" applyFill="1" applyBorder="1" applyAlignment="1"/>
    <xf numFmtId="0" fontId="41" fillId="0" borderId="83" xfId="0" applyFont="1" applyBorder="1" applyAlignment="1">
      <alignment vertical="center"/>
    </xf>
    <xf numFmtId="0" fontId="40" fillId="0" borderId="11" xfId="0" applyFont="1" applyBorder="1" applyAlignment="1">
      <alignment horizontal="center" vertical="center"/>
    </xf>
    <xf numFmtId="0" fontId="40" fillId="0" borderId="84" xfId="0" applyFont="1" applyBorder="1" applyAlignment="1">
      <alignment horizontal="center" vertical="center"/>
    </xf>
    <xf numFmtId="38" fontId="40" fillId="0" borderId="0" xfId="34" applyFont="1" applyFill="1" applyBorder="1" applyAlignment="1">
      <alignment vertical="center"/>
    </xf>
    <xf numFmtId="0" fontId="40" fillId="0" borderId="84" xfId="0" quotePrefix="1" applyFont="1" applyBorder="1" applyAlignment="1">
      <alignment horizontal="center" vertical="center"/>
    </xf>
    <xf numFmtId="38" fontId="40" fillId="0" borderId="13" xfId="34" applyFont="1" applyFill="1" applyBorder="1" applyAlignment="1">
      <alignment vertical="center"/>
    </xf>
    <xf numFmtId="0" fontId="40" fillId="0" borderId="27" xfId="0" quotePrefix="1" applyFont="1" applyBorder="1" applyAlignment="1">
      <alignment horizontal="center" vertical="center"/>
    </xf>
    <xf numFmtId="3" fontId="40" fillId="0" borderId="28" xfId="0" applyNumberFormat="1" applyFont="1" applyFill="1" applyBorder="1" applyAlignment="1"/>
    <xf numFmtId="3" fontId="40" fillId="0" borderId="10" xfId="0" applyNumberFormat="1" applyFont="1" applyFill="1" applyBorder="1" applyAlignment="1"/>
    <xf numFmtId="0" fontId="40" fillId="0" borderId="10" xfId="0" applyFont="1" applyFill="1" applyBorder="1" applyAlignment="1"/>
    <xf numFmtId="0" fontId="41" fillId="0" borderId="0" xfId="0" applyFont="1" applyBorder="1" applyAlignment="1"/>
    <xf numFmtId="0" fontId="42" fillId="0" borderId="26" xfId="0" applyFont="1" applyFill="1" applyBorder="1" applyAlignment="1">
      <alignment horizontal="distributed" vertical="center"/>
    </xf>
    <xf numFmtId="0" fontId="42" fillId="0" borderId="12" xfId="0" applyFont="1" applyFill="1" applyBorder="1" applyAlignment="1">
      <alignment horizontal="justify" vertical="center" wrapText="1"/>
    </xf>
    <xf numFmtId="37" fontId="42" fillId="0" borderId="11" xfId="0" applyNumberFormat="1" applyFont="1" applyFill="1" applyBorder="1" applyAlignment="1" applyProtection="1">
      <alignment horizontal="center" vertical="center" wrapText="1"/>
    </xf>
    <xf numFmtId="0" fontId="42" fillId="0" borderId="12" xfId="0" applyFont="1" applyFill="1" applyBorder="1" applyAlignment="1">
      <alignment horizontal="left" vertical="center"/>
    </xf>
    <xf numFmtId="0" fontId="42" fillId="0" borderId="0" xfId="0" applyFont="1"/>
    <xf numFmtId="0" fontId="41" fillId="0" borderId="31" xfId="0" applyFont="1" applyBorder="1" applyAlignment="1">
      <alignment horizontal="center" vertical="center"/>
    </xf>
    <xf numFmtId="0" fontId="41" fillId="0" borderId="32" xfId="0" applyFont="1" applyBorder="1" applyAlignment="1">
      <alignment horizontal="center" vertical="center"/>
    </xf>
    <xf numFmtId="0" fontId="41" fillId="0" borderId="11" xfId="0" applyFont="1" applyBorder="1" applyAlignment="1">
      <alignment horizontal="center" vertical="center"/>
    </xf>
    <xf numFmtId="37" fontId="41" fillId="0" borderId="33" xfId="0" applyNumberFormat="1" applyFont="1" applyBorder="1" applyAlignment="1" applyProtection="1">
      <alignment horizontal="right" vertical="center"/>
    </xf>
    <xf numFmtId="37" fontId="41" fillId="0" borderId="33" xfId="0" applyNumberFormat="1" applyFont="1" applyBorder="1" applyAlignment="1" applyProtection="1">
      <alignment horizontal="distributed" vertical="center"/>
    </xf>
    <xf numFmtId="37" fontId="41" fillId="0" borderId="0" xfId="0" applyNumberFormat="1" applyFont="1" applyBorder="1" applyAlignment="1" applyProtection="1">
      <alignment horizontal="right" vertical="center"/>
    </xf>
    <xf numFmtId="37" fontId="41" fillId="0" borderId="0" xfId="0" applyNumberFormat="1" applyFont="1" applyAlignment="1" applyProtection="1">
      <alignment horizontal="distributed" vertical="center"/>
    </xf>
    <xf numFmtId="37" fontId="41" fillId="0" borderId="0" xfId="0" applyNumberFormat="1" applyFont="1" applyBorder="1" applyAlignment="1" applyProtection="1">
      <alignment horizontal="distributed" vertical="center"/>
    </xf>
    <xf numFmtId="37" fontId="41" fillId="0" borderId="16" xfId="0" applyNumberFormat="1" applyFont="1" applyBorder="1" applyAlignment="1" applyProtection="1">
      <alignment horizontal="right" vertical="center"/>
    </xf>
    <xf numFmtId="37" fontId="41" fillId="0" borderId="16" xfId="0" applyNumberFormat="1" applyFont="1" applyBorder="1" applyAlignment="1" applyProtection="1">
      <alignment horizontal="distributed" vertical="center"/>
    </xf>
    <xf numFmtId="0" fontId="38" fillId="0" borderId="10" xfId="0" applyFont="1" applyBorder="1" applyAlignment="1">
      <alignment vertical="center"/>
    </xf>
    <xf numFmtId="0" fontId="44" fillId="0" borderId="10" xfId="0" applyFont="1" applyBorder="1" applyAlignment="1">
      <alignment vertical="center"/>
    </xf>
    <xf numFmtId="37" fontId="42" fillId="0" borderId="0" xfId="0" applyNumberFormat="1" applyFont="1" applyProtection="1"/>
    <xf numFmtId="0" fontId="42" fillId="0" borderId="84" xfId="0" applyFont="1" applyBorder="1" applyAlignment="1">
      <alignment horizontal="distributed"/>
    </xf>
    <xf numFmtId="0" fontId="42" fillId="0" borderId="0" xfId="0" applyFont="1" applyAlignment="1">
      <alignment horizontal="centerContinuous"/>
    </xf>
    <xf numFmtId="37" fontId="42" fillId="0" borderId="0" xfId="0" applyNumberFormat="1" applyFont="1" applyAlignment="1" applyProtection="1">
      <alignment horizontal="right"/>
    </xf>
    <xf numFmtId="37" fontId="42" fillId="0" borderId="0" xfId="0" applyNumberFormat="1" applyFont="1" applyAlignment="1" applyProtection="1">
      <alignment horizontal="right" vertical="center"/>
    </xf>
    <xf numFmtId="0" fontId="42" fillId="0" borderId="16" xfId="0" applyFont="1" applyBorder="1" applyAlignment="1">
      <alignment horizontal="centerContinuous"/>
    </xf>
    <xf numFmtId="0" fontId="0" fillId="0" borderId="16" xfId="0" applyFont="1" applyBorder="1" applyAlignment="1">
      <alignment vertical="center"/>
    </xf>
    <xf numFmtId="0" fontId="42" fillId="24" borderId="0" xfId="0" applyFont="1" applyFill="1" applyAlignment="1"/>
    <xf numFmtId="0" fontId="42" fillId="0" borderId="0" xfId="0" applyFont="1" applyBorder="1"/>
    <xf numFmtId="0" fontId="42" fillId="0" borderId="0" xfId="0" applyFont="1" applyBorder="1" applyAlignment="1"/>
    <xf numFmtId="0" fontId="42" fillId="24" borderId="0" xfId="0" applyFont="1" applyFill="1"/>
    <xf numFmtId="37" fontId="42" fillId="0" borderId="34" xfId="0" applyNumberFormat="1" applyFont="1" applyBorder="1" applyAlignment="1" applyProtection="1">
      <alignment horizontal="right" vertical="center"/>
    </xf>
    <xf numFmtId="37" fontId="42" fillId="0" borderId="16" xfId="0" applyNumberFormat="1" applyFont="1" applyBorder="1" applyAlignment="1" applyProtection="1">
      <alignment horizontal="right" vertical="center"/>
    </xf>
    <xf numFmtId="0" fontId="42" fillId="0" borderId="37" xfId="0" applyFont="1" applyBorder="1" applyAlignment="1">
      <alignment horizontal="center" vertical="center"/>
    </xf>
    <xf numFmtId="0" fontId="42" fillId="0" borderId="35" xfId="0" applyFont="1" applyBorder="1" applyAlignment="1">
      <alignment horizontal="center" vertical="center"/>
    </xf>
    <xf numFmtId="0" fontId="42" fillId="0" borderId="85" xfId="0" applyFont="1" applyBorder="1" applyAlignment="1">
      <alignment horizontal="center" vertical="center"/>
    </xf>
    <xf numFmtId="38" fontId="42" fillId="0" borderId="0" xfId="35" applyFont="1" applyBorder="1" applyAlignment="1">
      <alignment vertical="center"/>
    </xf>
    <xf numFmtId="0" fontId="42" fillId="0" borderId="85" xfId="0" quotePrefix="1" applyFont="1" applyBorder="1" applyAlignment="1">
      <alignment horizontal="center" vertical="center"/>
    </xf>
    <xf numFmtId="38" fontId="42" fillId="0" borderId="0" xfId="35" applyFont="1" applyAlignment="1">
      <alignment vertical="center"/>
    </xf>
    <xf numFmtId="0" fontId="42" fillId="0" borderId="85" xfId="0" applyFont="1" applyBorder="1" applyAlignment="1">
      <alignment vertical="center"/>
    </xf>
    <xf numFmtId="55" fontId="42" fillId="0" borderId="0" xfId="0" quotePrefix="1" applyNumberFormat="1" applyFont="1" applyAlignment="1">
      <alignment horizontal="center" vertical="center"/>
    </xf>
    <xf numFmtId="38" fontId="42" fillId="0" borderId="34" xfId="0" applyNumberFormat="1" applyFont="1" applyBorder="1" applyAlignment="1">
      <alignment vertical="center"/>
    </xf>
    <xf numFmtId="55" fontId="42" fillId="0" borderId="16" xfId="0" quotePrefix="1" applyNumberFormat="1" applyFont="1" applyBorder="1" applyAlignment="1">
      <alignment horizontal="center" vertical="center"/>
    </xf>
    <xf numFmtId="38" fontId="42" fillId="0" borderId="36" xfId="0" applyNumberFormat="1" applyFont="1" applyBorder="1" applyAlignment="1">
      <alignment vertical="center"/>
    </xf>
    <xf numFmtId="38" fontId="42" fillId="0" borderId="16" xfId="35" applyFont="1" applyBorder="1" applyAlignment="1">
      <alignment vertical="center"/>
    </xf>
    <xf numFmtId="55" fontId="42" fillId="0" borderId="0" xfId="0" applyNumberFormat="1" applyFont="1" applyFill="1" applyBorder="1" applyAlignment="1">
      <alignment vertical="center"/>
    </xf>
    <xf numFmtId="0" fontId="32" fillId="0" borderId="0" xfId="45" applyFont="1" applyAlignment="1">
      <alignment vertical="center"/>
    </xf>
    <xf numFmtId="0" fontId="33" fillId="0" borderId="0" xfId="45" applyFont="1" applyAlignment="1">
      <alignment vertical="center"/>
    </xf>
    <xf numFmtId="0" fontId="40" fillId="0" borderId="0" xfId="45" applyFont="1" applyBorder="1" applyAlignment="1">
      <alignment horizontal="left" vertical="center"/>
    </xf>
    <xf numFmtId="0" fontId="39" fillId="0" borderId="0" xfId="45" applyFont="1" applyBorder="1" applyAlignment="1">
      <alignment horizontal="left" vertical="center"/>
    </xf>
    <xf numFmtId="0" fontId="37" fillId="0" borderId="0" xfId="45" applyFont="1" applyAlignment="1">
      <alignment horizontal="center" vertical="center"/>
    </xf>
    <xf numFmtId="0" fontId="39" fillId="0" borderId="42" xfId="45" applyFont="1" applyBorder="1" applyAlignment="1">
      <alignment horizontal="center" vertical="center" wrapText="1"/>
    </xf>
    <xf numFmtId="0" fontId="39" fillId="0" borderId="84" xfId="45" applyFont="1" applyBorder="1" applyAlignment="1">
      <alignment horizontal="center" vertical="center"/>
    </xf>
    <xf numFmtId="0" fontId="39" fillId="0" borderId="44" xfId="45" applyFont="1" applyBorder="1" applyAlignment="1">
      <alignment horizontal="center" vertical="center"/>
    </xf>
    <xf numFmtId="0" fontId="39" fillId="0" borderId="17" xfId="45" applyFont="1" applyBorder="1" applyAlignment="1">
      <alignment horizontal="center" vertical="center"/>
    </xf>
    <xf numFmtId="0" fontId="39" fillId="0" borderId="18" xfId="45" applyFont="1" applyBorder="1" applyAlignment="1">
      <alignment horizontal="center" vertical="center"/>
    </xf>
    <xf numFmtId="0" fontId="39" fillId="0" borderId="12" xfId="45" applyFont="1" applyBorder="1" applyAlignment="1">
      <alignment horizontal="center" vertical="center"/>
    </xf>
    <xf numFmtId="0" fontId="39" fillId="0" borderId="56" xfId="45" applyFont="1" applyBorder="1" applyAlignment="1">
      <alignment horizontal="center" vertical="center"/>
    </xf>
    <xf numFmtId="0" fontId="39" fillId="0" borderId="84" xfId="45" applyFont="1" applyBorder="1" applyAlignment="1">
      <alignment horizontal="center" vertical="center" wrapText="1"/>
    </xf>
    <xf numFmtId="0" fontId="39" fillId="0" borderId="44" xfId="45" applyFont="1" applyBorder="1" applyAlignment="1">
      <alignment horizontal="center" vertical="center" wrapText="1"/>
    </xf>
    <xf numFmtId="0" fontId="39" fillId="0" borderId="18" xfId="45" applyFont="1" applyBorder="1" applyAlignment="1">
      <alignment horizontal="distributed" vertical="center"/>
    </xf>
    <xf numFmtId="0" fontId="39" fillId="0" borderId="55" xfId="45" applyFont="1" applyBorder="1" applyAlignment="1">
      <alignment horizontal="center" vertical="center"/>
    </xf>
    <xf numFmtId="0" fontId="39" fillId="0" borderId="47" xfId="45" applyFont="1" applyBorder="1" applyAlignment="1">
      <alignment horizontal="center" vertical="center" shrinkToFit="1"/>
    </xf>
    <xf numFmtId="0" fontId="39" fillId="0" borderId="11" xfId="45" applyFont="1" applyBorder="1" applyAlignment="1">
      <alignment horizontal="center" vertical="center" shrinkToFit="1"/>
    </xf>
    <xf numFmtId="0" fontId="39" fillId="0" borderId="51" xfId="45" applyFont="1" applyBorder="1" applyAlignment="1">
      <alignment horizontal="center" vertical="center"/>
    </xf>
    <xf numFmtId="0" fontId="39" fillId="0" borderId="47" xfId="45" applyFont="1" applyBorder="1" applyAlignment="1">
      <alignment horizontal="center" vertical="center"/>
    </xf>
    <xf numFmtId="0" fontId="39" fillId="0" borderId="59" xfId="45" applyFont="1" applyBorder="1" applyAlignment="1">
      <alignment horizontal="center" vertical="center"/>
    </xf>
    <xf numFmtId="0" fontId="39" fillId="0" borderId="11" xfId="45" applyFont="1" applyBorder="1" applyAlignment="1">
      <alignment horizontal="center" vertical="center"/>
    </xf>
    <xf numFmtId="0" fontId="39" fillId="0" borderId="52" xfId="45" applyFont="1" applyBorder="1" applyAlignment="1">
      <alignment horizontal="center" vertical="center" wrapText="1"/>
    </xf>
    <xf numFmtId="0" fontId="39" fillId="0" borderId="53" xfId="45" applyFont="1" applyBorder="1" applyAlignment="1">
      <alignment horizontal="center" vertical="center" wrapText="1"/>
    </xf>
    <xf numFmtId="0" fontId="39" fillId="0" borderId="54" xfId="45" applyFont="1" applyBorder="1" applyAlignment="1">
      <alignment horizontal="center" vertical="center" wrapText="1"/>
    </xf>
    <xf numFmtId="0" fontId="39" fillId="0" borderId="45" xfId="45" applyFont="1" applyBorder="1" applyAlignment="1">
      <alignment horizontal="center" vertical="center"/>
    </xf>
    <xf numFmtId="0" fontId="39" fillId="0" borderId="34" xfId="45" applyFont="1" applyBorder="1" applyAlignment="1">
      <alignment horizontal="center" vertical="center"/>
    </xf>
    <xf numFmtId="0" fontId="39" fillId="0" borderId="50" xfId="45" applyFont="1" applyBorder="1" applyAlignment="1">
      <alignment horizontal="center" vertical="center"/>
    </xf>
    <xf numFmtId="0" fontId="39" fillId="0" borderId="13" xfId="45" applyFont="1" applyBorder="1" applyAlignment="1">
      <alignment horizontal="center" vertical="center"/>
    </xf>
    <xf numFmtId="0" fontId="39" fillId="0" borderId="57" xfId="45" applyFont="1" applyBorder="1" applyAlignment="1">
      <alignment horizontal="center" vertical="center"/>
    </xf>
    <xf numFmtId="0" fontId="39" fillId="0" borderId="58" xfId="45" applyFont="1" applyBorder="1" applyAlignment="1">
      <alignment horizontal="center" vertical="center"/>
    </xf>
    <xf numFmtId="0" fontId="42" fillId="0" borderId="57" xfId="0" applyFont="1" applyBorder="1" applyAlignment="1">
      <alignment horizontal="center" vertical="center"/>
    </xf>
    <xf numFmtId="0" fontId="42" fillId="0" borderId="39" xfId="0" applyFont="1" applyBorder="1" applyAlignment="1">
      <alignment horizontal="center" vertical="center"/>
    </xf>
    <xf numFmtId="0" fontId="42" fillId="0" borderId="47" xfId="0" applyFont="1" applyBorder="1" applyAlignment="1">
      <alignment horizontal="center" vertical="center"/>
    </xf>
    <xf numFmtId="0" fontId="42" fillId="0" borderId="11" xfId="0" applyFont="1" applyBorder="1" applyAlignment="1">
      <alignment horizontal="center" vertical="center"/>
    </xf>
    <xf numFmtId="0" fontId="37" fillId="0" borderId="0" xfId="0" applyFont="1" applyAlignment="1">
      <alignment horizontal="center" vertical="center"/>
    </xf>
    <xf numFmtId="0" fontId="42" fillId="0" borderId="26" xfId="0" applyFont="1" applyBorder="1" applyAlignment="1">
      <alignment horizontal="center" vertical="center"/>
    </xf>
    <xf numFmtId="0" fontId="42" fillId="0" borderId="84" xfId="0" applyFont="1" applyBorder="1" applyAlignment="1">
      <alignment horizontal="center" vertical="center"/>
    </xf>
    <xf numFmtId="0" fontId="42" fillId="0" borderId="58" xfId="0" applyFont="1" applyBorder="1" applyAlignment="1">
      <alignment horizontal="center" vertical="center"/>
    </xf>
    <xf numFmtId="0" fontId="42" fillId="0" borderId="12" xfId="0" applyFont="1" applyBorder="1" applyAlignment="1">
      <alignment horizontal="center" vertical="center"/>
    </xf>
    <xf numFmtId="0" fontId="42" fillId="0" borderId="56" xfId="0" applyFont="1" applyBorder="1" applyAlignment="1">
      <alignment horizontal="center" vertical="center"/>
    </xf>
    <xf numFmtId="0" fontId="42" fillId="0" borderId="55" xfId="0" applyFont="1" applyBorder="1" applyAlignment="1">
      <alignment horizontal="center" vertical="center"/>
    </xf>
    <xf numFmtId="0" fontId="43" fillId="0" borderId="0" xfId="0" applyFont="1" applyAlignment="1">
      <alignment horizontal="center"/>
    </xf>
    <xf numFmtId="0" fontId="42" fillId="0" borderId="42" xfId="0" applyFont="1" applyBorder="1" applyAlignment="1">
      <alignment horizontal="center" vertical="center"/>
    </xf>
    <xf numFmtId="0" fontId="42" fillId="0" borderId="44" xfId="0" applyFont="1" applyBorder="1" applyAlignment="1">
      <alignment horizontal="center" vertical="center"/>
    </xf>
    <xf numFmtId="0" fontId="42" fillId="0" borderId="17" xfId="0" applyFont="1" applyBorder="1" applyAlignment="1">
      <alignment horizontal="distributed" vertical="center" justifyLastLine="1" shrinkToFit="1"/>
    </xf>
    <xf numFmtId="0" fontId="42" fillId="0" borderId="18" xfId="0" applyFont="1" applyBorder="1" applyAlignment="1">
      <alignment horizontal="distributed" vertical="center" justifyLastLine="1" shrinkToFit="1"/>
    </xf>
    <xf numFmtId="0" fontId="42" fillId="0" borderId="51" xfId="0" applyFont="1" applyBorder="1" applyAlignment="1">
      <alignment horizontal="distributed" vertical="center" justifyLastLine="1" shrinkToFit="1"/>
    </xf>
    <xf numFmtId="0" fontId="42" fillId="0" borderId="57" xfId="0" applyFont="1" applyBorder="1" applyAlignment="1">
      <alignment horizontal="center" vertical="center" shrinkToFit="1"/>
    </xf>
    <xf numFmtId="0" fontId="42" fillId="0" borderId="39" xfId="0" applyFont="1" applyBorder="1" applyAlignment="1">
      <alignment horizontal="center" vertical="center" shrinkToFit="1"/>
    </xf>
    <xf numFmtId="0" fontId="42" fillId="0" borderId="12" xfId="0" applyFont="1" applyBorder="1" applyAlignment="1">
      <alignment horizontal="center" vertical="center" shrinkToFit="1"/>
    </xf>
    <xf numFmtId="0" fontId="42" fillId="0" borderId="56" xfId="0" applyFont="1" applyBorder="1" applyAlignment="1">
      <alignment horizontal="center" vertical="center" shrinkToFit="1"/>
    </xf>
    <xf numFmtId="0" fontId="42" fillId="0" borderId="55" xfId="0" applyFont="1" applyBorder="1" applyAlignment="1">
      <alignment horizontal="center" vertical="center" shrinkToFit="1"/>
    </xf>
    <xf numFmtId="0" fontId="42" fillId="0" borderId="0" xfId="0" applyFont="1" applyBorder="1" applyAlignment="1">
      <alignment horizontal="left" vertical="center"/>
    </xf>
    <xf numFmtId="0" fontId="42" fillId="0" borderId="18" xfId="0" applyFont="1" applyBorder="1" applyAlignment="1">
      <alignment horizontal="distributed" vertical="center"/>
    </xf>
    <xf numFmtId="0" fontId="42" fillId="0" borderId="39" xfId="0" applyFont="1" applyBorder="1" applyAlignment="1">
      <alignment vertical="center"/>
    </xf>
    <xf numFmtId="0" fontId="42" fillId="0" borderId="57" xfId="0" applyFont="1" applyBorder="1" applyAlignment="1">
      <alignment horizontal="center" vertical="center" wrapText="1"/>
    </xf>
    <xf numFmtId="0" fontId="42" fillId="0" borderId="39" xfId="0" applyFont="1" applyBorder="1" applyAlignment="1">
      <alignment horizontal="center" vertical="center" wrapText="1"/>
    </xf>
    <xf numFmtId="0" fontId="42" fillId="0" borderId="17" xfId="0" applyFont="1" applyBorder="1" applyAlignment="1">
      <alignment horizontal="center" vertical="center"/>
    </xf>
    <xf numFmtId="0" fontId="42" fillId="0" borderId="18" xfId="0" applyFont="1" applyBorder="1" applyAlignment="1">
      <alignment horizontal="center" vertical="center"/>
    </xf>
    <xf numFmtId="0" fontId="42" fillId="0" borderId="47" xfId="0" applyFont="1" applyBorder="1" applyAlignment="1">
      <alignment horizontal="center" vertical="center" wrapText="1"/>
    </xf>
    <xf numFmtId="0" fontId="42" fillId="0" borderId="11" xfId="0" applyFont="1" applyBorder="1" applyAlignment="1">
      <alignment horizontal="center" vertical="center" wrapText="1"/>
    </xf>
    <xf numFmtId="0" fontId="37" fillId="0" borderId="0" xfId="0" applyFont="1" applyAlignment="1">
      <alignment horizontal="center" justifyLastLine="1"/>
    </xf>
    <xf numFmtId="0" fontId="42" fillId="0" borderId="69" xfId="0" applyFont="1" applyBorder="1" applyAlignment="1">
      <alignment horizontal="center" vertical="center"/>
    </xf>
    <xf numFmtId="0" fontId="42" fillId="0" borderId="63" xfId="0" applyFont="1" applyBorder="1" applyAlignment="1">
      <alignment horizontal="center" vertical="center"/>
    </xf>
    <xf numFmtId="0" fontId="42" fillId="0" borderId="51" xfId="0" applyFont="1" applyBorder="1" applyAlignment="1">
      <alignment horizontal="center" vertical="center"/>
    </xf>
    <xf numFmtId="0" fontId="42" fillId="0" borderId="44" xfId="0" applyFont="1" applyBorder="1" applyAlignment="1">
      <alignment vertical="center"/>
    </xf>
    <xf numFmtId="0" fontId="42" fillId="0" borderId="64" xfId="0" applyFont="1" applyBorder="1" applyAlignment="1">
      <alignment horizontal="center" vertical="center" wrapText="1" shrinkToFit="1"/>
    </xf>
    <xf numFmtId="0" fontId="42" fillId="0" borderId="39" xfId="0" applyFont="1" applyBorder="1" applyAlignment="1">
      <alignment horizontal="center" vertical="center" wrapText="1" shrinkToFit="1"/>
    </xf>
    <xf numFmtId="0" fontId="42" fillId="0" borderId="61" xfId="0" applyFont="1" applyBorder="1" applyAlignment="1">
      <alignment horizontal="center" vertical="center" wrapText="1" shrinkToFit="1"/>
    </xf>
    <xf numFmtId="0" fontId="42" fillId="0" borderId="34"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34" xfId="0" applyFont="1" applyFill="1" applyBorder="1" applyAlignment="1">
      <alignment horizontal="distributed" vertical="center"/>
    </xf>
    <xf numFmtId="0" fontId="46" fillId="0" borderId="0" xfId="0" applyFont="1" applyFill="1" applyBorder="1" applyAlignment="1">
      <alignment horizontal="distributed" vertical="center"/>
    </xf>
    <xf numFmtId="0" fontId="42" fillId="0" borderId="0" xfId="0" applyFont="1" applyFill="1" applyBorder="1" applyAlignment="1">
      <alignment horizontal="distributed" vertical="center"/>
    </xf>
    <xf numFmtId="0" fontId="48" fillId="0" borderId="34" xfId="0" applyFont="1" applyFill="1" applyBorder="1" applyAlignment="1">
      <alignment horizontal="center" vertical="center" shrinkToFit="1"/>
    </xf>
    <xf numFmtId="0" fontId="48" fillId="0" borderId="0" xfId="0" applyFont="1" applyFill="1" applyBorder="1" applyAlignment="1">
      <alignment horizontal="center" vertical="center" shrinkToFit="1"/>
    </xf>
    <xf numFmtId="0" fontId="42" fillId="0" borderId="62" xfId="0" applyFont="1" applyFill="1" applyBorder="1" applyAlignment="1">
      <alignment horizontal="center" vertical="center" wrapText="1"/>
    </xf>
    <xf numFmtId="0" fontId="42" fillId="0" borderId="11" xfId="0" applyFont="1" applyFill="1" applyBorder="1" applyAlignment="1">
      <alignment horizontal="center" vertical="center" wrapText="1"/>
    </xf>
    <xf numFmtId="0" fontId="42" fillId="0" borderId="60" xfId="0" applyFont="1" applyFill="1" applyBorder="1" applyAlignment="1">
      <alignment horizontal="center" vertical="center"/>
    </xf>
    <xf numFmtId="0" fontId="42" fillId="0" borderId="63" xfId="0" applyFont="1" applyFill="1" applyBorder="1" applyAlignment="1">
      <alignment horizontal="center" vertical="center"/>
    </xf>
    <xf numFmtId="0" fontId="42" fillId="0" borderId="50" xfId="0" applyFont="1" applyFill="1" applyBorder="1" applyAlignment="1">
      <alignment horizontal="center" vertical="center"/>
    </xf>
    <xf numFmtId="0" fontId="42" fillId="0" borderId="26" xfId="0" applyFont="1" applyFill="1" applyBorder="1" applyAlignment="1">
      <alignment horizontal="center" vertical="center"/>
    </xf>
    <xf numFmtId="0" fontId="37" fillId="0" borderId="0" xfId="0" applyFont="1" applyFill="1" applyAlignment="1">
      <alignment horizontal="center" vertical="center"/>
    </xf>
    <xf numFmtId="0" fontId="38" fillId="0" borderId="16" xfId="0" applyFont="1" applyFill="1" applyBorder="1" applyAlignment="1">
      <alignment horizontal="left" vertical="center"/>
    </xf>
    <xf numFmtId="0" fontId="42" fillId="0" borderId="61" xfId="0" applyFont="1" applyFill="1" applyBorder="1" applyAlignment="1">
      <alignment horizontal="center" vertical="center" wrapText="1"/>
    </xf>
    <xf numFmtId="0" fontId="42" fillId="0" borderId="39" xfId="0" applyFont="1" applyFill="1" applyBorder="1" applyAlignment="1">
      <alignment horizontal="center" vertical="center" wrapText="1"/>
    </xf>
    <xf numFmtId="0" fontId="42" fillId="0" borderId="49" xfId="0" applyFont="1" applyFill="1" applyBorder="1" applyAlignment="1">
      <alignment horizontal="center" vertical="center"/>
    </xf>
    <xf numFmtId="0" fontId="42" fillId="0" borderId="45" xfId="0" applyFont="1" applyFill="1" applyBorder="1" applyAlignment="1">
      <alignment horizontal="center" vertical="center"/>
    </xf>
    <xf numFmtId="0" fontId="46" fillId="0" borderId="33" xfId="0" applyFont="1" applyFill="1" applyBorder="1" applyAlignment="1">
      <alignment horizontal="center" vertical="center"/>
    </xf>
    <xf numFmtId="176" fontId="47" fillId="0" borderId="34" xfId="0" applyNumberFormat="1" applyFont="1" applyFill="1" applyBorder="1" applyAlignment="1">
      <alignment horizontal="left" vertical="center" wrapText="1"/>
    </xf>
    <xf numFmtId="176" fontId="47" fillId="0" borderId="0" xfId="0" applyNumberFormat="1" applyFont="1" applyFill="1" applyBorder="1" applyAlignment="1">
      <alignment horizontal="left" vertical="center" wrapText="1"/>
    </xf>
    <xf numFmtId="176" fontId="47" fillId="0" borderId="36" xfId="0" applyNumberFormat="1" applyFont="1" applyFill="1" applyBorder="1" applyAlignment="1">
      <alignment horizontal="left" wrapText="1"/>
    </xf>
    <xf numFmtId="176" fontId="47" fillId="0" borderId="16" xfId="0" applyNumberFormat="1" applyFont="1" applyFill="1" applyBorder="1" applyAlignment="1">
      <alignment horizontal="left" wrapText="1"/>
    </xf>
    <xf numFmtId="0" fontId="42" fillId="0" borderId="64" xfId="0" applyFont="1" applyBorder="1" applyAlignment="1">
      <alignment horizontal="center" vertical="center" wrapText="1"/>
    </xf>
    <xf numFmtId="0" fontId="42" fillId="0" borderId="64" xfId="0" applyFont="1" applyBorder="1" applyAlignment="1">
      <alignment horizontal="center" vertical="center"/>
    </xf>
    <xf numFmtId="0" fontId="42" fillId="0" borderId="65" xfId="0" applyFont="1" applyBorder="1" applyAlignment="1">
      <alignment horizontal="center" vertical="center"/>
    </xf>
    <xf numFmtId="0" fontId="42" fillId="0" borderId="66" xfId="0" applyFont="1" applyBorder="1" applyAlignment="1">
      <alignment horizontal="center" vertical="center"/>
    </xf>
    <xf numFmtId="0" fontId="42" fillId="0" borderId="0" xfId="0" applyFont="1" applyBorder="1" applyAlignment="1">
      <alignment horizontal="right" vertical="center"/>
    </xf>
    <xf numFmtId="0" fontId="42" fillId="0" borderId="16" xfId="0" applyFont="1" applyBorder="1" applyAlignment="1">
      <alignment horizontal="right" vertical="center"/>
    </xf>
    <xf numFmtId="0" fontId="42" fillId="0" borderId="13" xfId="0" applyFont="1" applyBorder="1" applyAlignment="1">
      <alignment horizontal="right" vertical="center"/>
    </xf>
    <xf numFmtId="0" fontId="42" fillId="0" borderId="15" xfId="0" applyFont="1" applyBorder="1" applyAlignment="1">
      <alignment horizontal="right" vertical="center"/>
    </xf>
    <xf numFmtId="38" fontId="42" fillId="0" borderId="0" xfId="34" applyFont="1" applyBorder="1" applyAlignment="1">
      <alignment horizontal="right" vertical="center"/>
    </xf>
    <xf numFmtId="38" fontId="42" fillId="0" borderId="16" xfId="34" applyFont="1" applyBorder="1" applyAlignment="1">
      <alignment horizontal="right" vertical="center"/>
    </xf>
    <xf numFmtId="0" fontId="42" fillId="0" borderId="34" xfId="0" applyFont="1" applyBorder="1" applyAlignment="1">
      <alignment horizontal="right" vertical="center"/>
    </xf>
    <xf numFmtId="0" fontId="42" fillId="0" borderId="0" xfId="0" applyFont="1" applyAlignment="1">
      <alignment horizontal="left" vertical="center"/>
    </xf>
    <xf numFmtId="0" fontId="42" fillId="0" borderId="0" xfId="0" quotePrefix="1" applyFont="1" applyBorder="1" applyAlignment="1">
      <alignment horizontal="center" vertical="center"/>
    </xf>
    <xf numFmtId="0" fontId="42" fillId="0" borderId="0" xfId="0" applyFont="1" applyBorder="1" applyAlignment="1">
      <alignment horizontal="center" vertical="center"/>
    </xf>
    <xf numFmtId="0" fontId="42" fillId="0" borderId="84" xfId="0" quotePrefix="1" applyFont="1" applyBorder="1" applyAlignment="1">
      <alignment horizontal="center" vertical="center"/>
    </xf>
    <xf numFmtId="0" fontId="42" fillId="0" borderId="14" xfId="0" applyFont="1" applyBorder="1" applyAlignment="1">
      <alignment horizontal="center" vertical="center"/>
    </xf>
    <xf numFmtId="0" fontId="42" fillId="0" borderId="64" xfId="0" applyFont="1" applyBorder="1" applyAlignment="1">
      <alignment horizontal="center" vertical="center" shrinkToFit="1"/>
    </xf>
    <xf numFmtId="0" fontId="42" fillId="0" borderId="60" xfId="0" applyFont="1" applyBorder="1" applyAlignment="1">
      <alignment horizontal="center" vertical="center"/>
    </xf>
    <xf numFmtId="0" fontId="42" fillId="0" borderId="71" xfId="0" applyFont="1" applyBorder="1" applyAlignment="1">
      <alignment horizontal="center" vertical="center"/>
    </xf>
    <xf numFmtId="0" fontId="40" fillId="0" borderId="0" xfId="0" applyFont="1" applyBorder="1" applyAlignment="1">
      <alignment horizontal="left" vertical="center"/>
    </xf>
    <xf numFmtId="0" fontId="40" fillId="0" borderId="0" xfId="0" applyFont="1" applyAlignment="1">
      <alignment horizontal="left" vertical="center"/>
    </xf>
    <xf numFmtId="0" fontId="42" fillId="0" borderId="75" xfId="0" applyFont="1" applyBorder="1" applyAlignment="1">
      <alignment horizontal="center" vertical="center"/>
    </xf>
    <xf numFmtId="0" fontId="42" fillId="0" borderId="76" xfId="0" applyFont="1" applyBorder="1" applyAlignment="1">
      <alignment horizontal="center" vertical="center"/>
    </xf>
    <xf numFmtId="0" fontId="42" fillId="0" borderId="77" xfId="0" applyFont="1" applyBorder="1" applyAlignment="1">
      <alignment horizontal="center" vertical="center"/>
    </xf>
    <xf numFmtId="0" fontId="42" fillId="0" borderId="78" xfId="0" applyFont="1" applyBorder="1" applyAlignment="1">
      <alignment vertical="center"/>
    </xf>
    <xf numFmtId="0" fontId="42" fillId="0" borderId="13" xfId="0" applyFont="1" applyBorder="1" applyAlignment="1">
      <alignment horizontal="center" vertical="center"/>
    </xf>
    <xf numFmtId="0" fontId="46" fillId="0" borderId="0" xfId="0" applyFont="1" applyAlignment="1">
      <alignment horizontal="center" vertical="center"/>
    </xf>
    <xf numFmtId="0" fontId="40" fillId="25" borderId="16" xfId="0" applyFont="1" applyFill="1" applyBorder="1" applyAlignment="1">
      <alignment vertical="center"/>
    </xf>
    <xf numFmtId="0" fontId="40" fillId="25" borderId="14" xfId="0" applyFont="1" applyFill="1" applyBorder="1" applyAlignment="1">
      <alignment vertical="center"/>
    </xf>
    <xf numFmtId="0" fontId="40" fillId="25" borderId="17" xfId="0" applyFont="1" applyFill="1" applyBorder="1" applyAlignment="1">
      <alignment horizontal="center" vertical="center"/>
    </xf>
    <xf numFmtId="0" fontId="40" fillId="25" borderId="18" xfId="0" applyFont="1" applyFill="1" applyBorder="1" applyAlignment="1">
      <alignment vertical="center"/>
    </xf>
    <xf numFmtId="0" fontId="40" fillId="25" borderId="0" xfId="0" applyFont="1" applyFill="1" applyAlignment="1">
      <alignment horizontal="left" vertical="center"/>
    </xf>
    <xf numFmtId="0" fontId="40" fillId="25" borderId="84" xfId="0" applyFont="1" applyFill="1" applyBorder="1" applyAlignment="1">
      <alignment horizontal="left" vertical="center"/>
    </xf>
    <xf numFmtId="0" fontId="40" fillId="25" borderId="0" xfId="0" applyFont="1" applyFill="1" applyAlignment="1">
      <alignment horizontal="distributed" vertical="center"/>
    </xf>
    <xf numFmtId="0" fontId="40" fillId="25" borderId="84" xfId="0" applyFont="1" applyFill="1" applyBorder="1" applyAlignment="1">
      <alignment vertical="center"/>
    </xf>
    <xf numFmtId="0" fontId="40" fillId="25" borderId="0" xfId="0" quotePrefix="1" applyFont="1" applyFill="1" applyAlignment="1">
      <alignment horizontal="center" vertical="center"/>
    </xf>
    <xf numFmtId="0" fontId="40" fillId="25" borderId="84" xfId="0" quotePrefix="1" applyFont="1" applyFill="1" applyBorder="1" applyAlignment="1">
      <alignment horizontal="center" vertical="center"/>
    </xf>
    <xf numFmtId="0" fontId="40" fillId="25" borderId="63" xfId="0" applyFont="1" applyFill="1" applyBorder="1" applyAlignment="1">
      <alignment horizontal="center" vertical="center"/>
    </xf>
    <xf numFmtId="0" fontId="40" fillId="25" borderId="42" xfId="0" applyFont="1" applyFill="1" applyBorder="1" applyAlignment="1">
      <alignment vertical="center"/>
    </xf>
    <xf numFmtId="0" fontId="40" fillId="25" borderId="26" xfId="0" applyFont="1" applyFill="1" applyBorder="1" applyAlignment="1">
      <alignment vertical="center"/>
    </xf>
    <xf numFmtId="0" fontId="40" fillId="25" borderId="44" xfId="0" applyFont="1" applyFill="1" applyBorder="1" applyAlignment="1">
      <alignment vertical="center"/>
    </xf>
    <xf numFmtId="0" fontId="40" fillId="25" borderId="51" xfId="0" applyFont="1" applyFill="1" applyBorder="1" applyAlignment="1">
      <alignment vertical="center"/>
    </xf>
    <xf numFmtId="0" fontId="37" fillId="25" borderId="0" xfId="0" applyFont="1" applyFill="1" applyAlignment="1">
      <alignment horizontal="center" vertical="center"/>
    </xf>
    <xf numFmtId="0" fontId="26" fillId="25" borderId="80" xfId="0" applyFont="1" applyFill="1" applyBorder="1" applyAlignment="1">
      <alignment horizontal="center"/>
    </xf>
    <xf numFmtId="0" fontId="40" fillId="25" borderId="0" xfId="0" applyFont="1" applyFill="1" applyBorder="1" applyAlignment="1">
      <alignment horizontal="distributed" vertical="center"/>
    </xf>
    <xf numFmtId="0" fontId="40" fillId="25" borderId="10" xfId="0" applyFont="1" applyFill="1" applyBorder="1" applyAlignment="1">
      <alignment horizontal="right" vertical="center"/>
    </xf>
    <xf numFmtId="0" fontId="40" fillId="0" borderId="17" xfId="0" applyFont="1" applyBorder="1" applyAlignment="1">
      <alignment horizontal="center" vertical="center"/>
    </xf>
    <xf numFmtId="0" fontId="40" fillId="0" borderId="18" xfId="0" applyFont="1" applyBorder="1" applyAlignment="1">
      <alignment horizontal="center" vertical="center"/>
    </xf>
    <xf numFmtId="0" fontId="40" fillId="0" borderId="83" xfId="0" applyFont="1" applyBorder="1" applyAlignment="1">
      <alignment horizontal="right" vertical="center"/>
    </xf>
    <xf numFmtId="0" fontId="40" fillId="0" borderId="42" xfId="0" applyFont="1" applyBorder="1" applyAlignment="1">
      <alignment horizontal="center" vertical="center"/>
    </xf>
    <xf numFmtId="0" fontId="40" fillId="0" borderId="44" xfId="0" applyFont="1" applyBorder="1" applyAlignment="1">
      <alignment horizontal="center" vertical="center"/>
    </xf>
    <xf numFmtId="0" fontId="40" fillId="0" borderId="51" xfId="0" applyFont="1" applyBorder="1" applyAlignment="1">
      <alignment horizontal="center" vertical="center"/>
    </xf>
    <xf numFmtId="0" fontId="37" fillId="0" borderId="16" xfId="0" applyFont="1" applyBorder="1" applyAlignment="1">
      <alignment horizontal="center" vertical="center"/>
    </xf>
    <xf numFmtId="37" fontId="42" fillId="0" borderId="57" xfId="0" applyNumberFormat="1" applyFont="1" applyFill="1" applyBorder="1" applyAlignment="1" applyProtection="1">
      <alignment horizontal="justify" vertical="center" wrapText="1"/>
    </xf>
    <xf numFmtId="37" fontId="42" fillId="0" borderId="58" xfId="0" applyNumberFormat="1" applyFont="1" applyFill="1" applyBorder="1" applyAlignment="1" applyProtection="1">
      <alignment horizontal="justify" vertical="center" wrapText="1"/>
    </xf>
    <xf numFmtId="37" fontId="42" fillId="0" borderId="39" xfId="0" applyNumberFormat="1" applyFont="1" applyFill="1" applyBorder="1" applyAlignment="1" applyProtection="1">
      <alignment horizontal="justify" vertical="center" wrapText="1"/>
    </xf>
    <xf numFmtId="0" fontId="42" fillId="0" borderId="57" xfId="0" applyFont="1" applyFill="1" applyBorder="1" applyAlignment="1">
      <alignment horizontal="justify" vertical="center" wrapText="1"/>
    </xf>
    <xf numFmtId="0" fontId="42" fillId="0" borderId="58" xfId="0" applyFont="1" applyFill="1" applyBorder="1" applyAlignment="1">
      <alignment horizontal="justify" vertical="center" wrapText="1"/>
    </xf>
    <xf numFmtId="0" fontId="42" fillId="0" borderId="39" xfId="0" applyFont="1" applyFill="1" applyBorder="1" applyAlignment="1">
      <alignment horizontal="justify" vertical="center" wrapText="1"/>
    </xf>
    <xf numFmtId="37" fontId="42" fillId="0" borderId="47" xfId="0" applyNumberFormat="1" applyFont="1" applyFill="1" applyBorder="1" applyAlignment="1" applyProtection="1">
      <alignment horizontal="center" vertical="center" wrapText="1"/>
    </xf>
    <xf numFmtId="37" fontId="42" fillId="0" borderId="13" xfId="0" applyNumberFormat="1" applyFont="1" applyFill="1" applyBorder="1" applyAlignment="1" applyProtection="1">
      <alignment horizontal="center" vertical="center" wrapText="1"/>
    </xf>
    <xf numFmtId="37" fontId="42" fillId="0" borderId="15" xfId="0" applyNumberFormat="1" applyFont="1" applyFill="1" applyBorder="1" applyAlignment="1" applyProtection="1">
      <alignment horizontal="center" vertical="center" wrapText="1"/>
    </xf>
    <xf numFmtId="0" fontId="42" fillId="0" borderId="59" xfId="0" applyFont="1" applyFill="1" applyBorder="1" applyAlignment="1">
      <alignment horizontal="distributed" vertical="center" wrapText="1"/>
    </xf>
    <xf numFmtId="0" fontId="42" fillId="0" borderId="84" xfId="0" applyFont="1" applyFill="1" applyBorder="1" applyAlignment="1">
      <alignment horizontal="distributed" vertical="center" wrapText="1"/>
    </xf>
    <xf numFmtId="0" fontId="42" fillId="0" borderId="44" xfId="0" applyFont="1" applyFill="1" applyBorder="1" applyAlignment="1">
      <alignment horizontal="distributed" vertical="center" wrapText="1"/>
    </xf>
    <xf numFmtId="0" fontId="42" fillId="0" borderId="59" xfId="0" applyFont="1" applyFill="1" applyBorder="1" applyAlignment="1">
      <alignment horizontal="distributed" vertical="center"/>
    </xf>
    <xf numFmtId="0" fontId="42" fillId="0" borderId="84" xfId="0" applyFont="1" applyFill="1" applyBorder="1" applyAlignment="1">
      <alignment horizontal="distributed" vertical="center"/>
    </xf>
    <xf numFmtId="0" fontId="42" fillId="0" borderId="14" xfId="0" applyFont="1" applyFill="1" applyBorder="1" applyAlignment="1">
      <alignment horizontal="distributed" vertical="center"/>
    </xf>
    <xf numFmtId="0" fontId="42" fillId="0" borderId="57" xfId="0" applyFont="1" applyFill="1" applyBorder="1" applyAlignment="1">
      <alignment horizontal="center" vertical="center"/>
    </xf>
    <xf numFmtId="0" fontId="42" fillId="0" borderId="58" xfId="0" applyFont="1" applyFill="1" applyBorder="1" applyAlignment="1">
      <alignment horizontal="center" vertical="center"/>
    </xf>
    <xf numFmtId="0" fontId="42" fillId="0" borderId="39" xfId="0" applyFont="1" applyFill="1" applyBorder="1" applyAlignment="1">
      <alignment horizontal="center" vertical="center"/>
    </xf>
    <xf numFmtId="0" fontId="42" fillId="0" borderId="79" xfId="0" applyFont="1" applyFill="1" applyBorder="1" applyAlignment="1">
      <alignment horizontal="center" vertical="center"/>
    </xf>
    <xf numFmtId="0" fontId="42" fillId="0" borderId="44" xfId="0" applyFont="1" applyFill="1" applyBorder="1" applyAlignment="1">
      <alignment horizontal="distributed" vertical="center"/>
    </xf>
    <xf numFmtId="0" fontId="42" fillId="0" borderId="79" xfId="0" applyFont="1" applyFill="1" applyBorder="1" applyAlignment="1">
      <alignment horizontal="justify" vertical="center" wrapText="1"/>
    </xf>
    <xf numFmtId="37" fontId="42" fillId="0" borderId="57" xfId="0" applyNumberFormat="1" applyFont="1" applyFill="1" applyBorder="1" applyAlignment="1" applyProtection="1">
      <alignment horizontal="center" vertical="center"/>
    </xf>
    <xf numFmtId="37" fontId="42" fillId="0" borderId="58" xfId="0" applyNumberFormat="1" applyFont="1" applyFill="1" applyBorder="1" applyAlignment="1" applyProtection="1">
      <alignment horizontal="center" vertical="center"/>
    </xf>
    <xf numFmtId="37" fontId="42" fillId="0" borderId="39" xfId="0" applyNumberFormat="1" applyFont="1" applyFill="1" applyBorder="1" applyAlignment="1" applyProtection="1">
      <alignment horizontal="center" vertical="center"/>
    </xf>
    <xf numFmtId="37" fontId="42" fillId="0" borderId="11" xfId="0" applyNumberFormat="1" applyFont="1" applyFill="1" applyBorder="1" applyAlignment="1" applyProtection="1">
      <alignment horizontal="center" vertical="center" wrapText="1"/>
    </xf>
    <xf numFmtId="0" fontId="41" fillId="0" borderId="59" xfId="0" applyFont="1" applyBorder="1" applyAlignment="1">
      <alignment horizontal="center" vertical="center"/>
    </xf>
    <xf numFmtId="0" fontId="41" fillId="0" borderId="84" xfId="0" applyFont="1" applyBorder="1" applyAlignment="1">
      <alignment horizontal="center" vertical="center"/>
    </xf>
    <xf numFmtId="0" fontId="41" fillId="0" borderId="84" xfId="0" quotePrefix="1" applyFont="1" applyBorder="1" applyAlignment="1">
      <alignment horizontal="center" vertical="center"/>
    </xf>
    <xf numFmtId="37" fontId="41" fillId="0" borderId="0" xfId="0" applyNumberFormat="1" applyFont="1" applyBorder="1" applyAlignment="1" applyProtection="1">
      <alignment horizontal="right" vertical="center"/>
    </xf>
    <xf numFmtId="37" fontId="41" fillId="0" borderId="13" xfId="0" applyNumberFormat="1" applyFont="1" applyBorder="1" applyAlignment="1" applyProtection="1">
      <alignment horizontal="right" vertical="center"/>
    </xf>
    <xf numFmtId="0" fontId="41" fillId="0" borderId="32" xfId="0" applyFont="1" applyBorder="1" applyAlignment="1">
      <alignment horizontal="center" vertical="center" wrapText="1"/>
    </xf>
    <xf numFmtId="0" fontId="41" fillId="0" borderId="31" xfId="0" applyFont="1" applyBorder="1" applyAlignment="1">
      <alignment horizontal="center" vertical="center" wrapText="1"/>
    </xf>
    <xf numFmtId="0" fontId="41" fillId="0" borderId="67" xfId="0" applyFont="1" applyBorder="1" applyAlignment="1">
      <alignment horizontal="center" vertical="center" wrapText="1"/>
    </xf>
    <xf numFmtId="37" fontId="41" fillId="0" borderId="47" xfId="0" applyNumberFormat="1" applyFont="1" applyBorder="1" applyAlignment="1" applyProtection="1">
      <alignment horizontal="right" vertical="center"/>
    </xf>
    <xf numFmtId="37" fontId="41" fillId="0" borderId="33" xfId="0" applyNumberFormat="1" applyFont="1" applyBorder="1" applyAlignment="1" applyProtection="1">
      <alignment horizontal="right" vertical="center"/>
    </xf>
    <xf numFmtId="37" fontId="41" fillId="0" borderId="16" xfId="0" applyNumberFormat="1" applyFont="1" applyBorder="1" applyAlignment="1" applyProtection="1">
      <alignment horizontal="right" vertical="center"/>
    </xf>
    <xf numFmtId="0" fontId="41" fillId="0" borderId="27" xfId="0" applyFont="1" applyBorder="1" applyAlignment="1">
      <alignment horizontal="center" vertical="center"/>
    </xf>
    <xf numFmtId="37" fontId="41" fillId="0" borderId="28" xfId="0" applyNumberFormat="1" applyFont="1" applyBorder="1" applyAlignment="1" applyProtection="1">
      <alignment horizontal="right" vertical="center"/>
    </xf>
    <xf numFmtId="0" fontId="42" fillId="0" borderId="16" xfId="0" applyFont="1" applyBorder="1" applyAlignment="1">
      <alignment horizontal="distributed"/>
    </xf>
    <xf numFmtId="0" fontId="42" fillId="0" borderId="14" xfId="0" applyFont="1" applyBorder="1" applyAlignment="1">
      <alignment horizontal="distributed"/>
    </xf>
    <xf numFmtId="0" fontId="42" fillId="0" borderId="33" xfId="0" applyFont="1" applyBorder="1" applyAlignment="1">
      <alignment horizontal="distributed"/>
    </xf>
    <xf numFmtId="0" fontId="42" fillId="0" borderId="59" xfId="0" applyFont="1" applyBorder="1" applyAlignment="1">
      <alignment horizontal="distributed"/>
    </xf>
    <xf numFmtId="0" fontId="42" fillId="0" borderId="0" xfId="0" applyFont="1" applyAlignment="1">
      <alignment horizontal="distributed"/>
    </xf>
    <xf numFmtId="0" fontId="42" fillId="0" borderId="84" xfId="0" applyFont="1" applyBorder="1" applyAlignment="1">
      <alignment horizontal="distributed"/>
    </xf>
    <xf numFmtId="0" fontId="42" fillId="0" borderId="0" xfId="0" applyFont="1" applyBorder="1" applyAlignment="1">
      <alignment horizontal="distributed"/>
    </xf>
    <xf numFmtId="0" fontId="42" fillId="0" borderId="0" xfId="0" applyFont="1" applyAlignment="1"/>
    <xf numFmtId="0" fontId="42" fillId="0" borderId="84" xfId="0" applyFont="1" applyBorder="1" applyAlignment="1"/>
    <xf numFmtId="0" fontId="42" fillId="0" borderId="0" xfId="0" applyFont="1" applyBorder="1" applyAlignment="1">
      <alignment vertical="center"/>
    </xf>
    <xf numFmtId="0" fontId="42" fillId="0" borderId="49" xfId="0" applyFont="1" applyBorder="1" applyAlignment="1">
      <alignment vertical="center"/>
    </xf>
    <xf numFmtId="0" fontId="42" fillId="0" borderId="42" xfId="0" applyFont="1" applyBorder="1" applyAlignment="1">
      <alignment horizontal="center" vertical="center" wrapText="1"/>
    </xf>
    <xf numFmtId="0" fontId="42" fillId="0" borderId="27" xfId="0" applyFont="1" applyBorder="1" applyAlignment="1">
      <alignment horizontal="center" vertical="center" wrapText="1"/>
    </xf>
    <xf numFmtId="0" fontId="42" fillId="0" borderId="68" xfId="0" applyFont="1" applyBorder="1" applyAlignment="1">
      <alignment horizontal="center" vertical="center" wrapText="1"/>
    </xf>
    <xf numFmtId="0" fontId="42" fillId="0" borderId="69" xfId="0" applyFont="1" applyBorder="1" applyAlignment="1">
      <alignment horizontal="center" vertical="center" wrapText="1"/>
    </xf>
    <xf numFmtId="0" fontId="42" fillId="0" borderId="28" xfId="0" applyFont="1" applyBorder="1" applyAlignment="1">
      <alignment horizontal="center" vertical="center" wrapText="1"/>
    </xf>
    <xf numFmtId="0" fontId="42" fillId="0" borderId="40" xfId="0" applyFont="1" applyBorder="1" applyAlignment="1">
      <alignment horizontal="center" vertical="center"/>
    </xf>
    <xf numFmtId="0" fontId="42" fillId="0" borderId="37" xfId="0" applyFont="1" applyBorder="1" applyAlignment="1">
      <alignment horizontal="center" vertical="center"/>
    </xf>
    <xf numFmtId="0" fontId="42" fillId="0" borderId="41" xfId="0" applyFont="1" applyBorder="1" applyAlignment="1">
      <alignment horizontal="center" vertical="center"/>
    </xf>
    <xf numFmtId="0" fontId="42" fillId="0" borderId="35" xfId="0" applyFont="1" applyBorder="1" applyAlignment="1">
      <alignment horizontal="center" vertical="center"/>
    </xf>
    <xf numFmtId="0" fontId="42" fillId="0" borderId="72" xfId="0" applyFont="1" applyBorder="1" applyAlignment="1">
      <alignment horizontal="center" vertical="center"/>
    </xf>
    <xf numFmtId="0" fontId="42" fillId="0" borderId="73" xfId="0" applyFont="1" applyBorder="1" applyAlignment="1">
      <alignment horizontal="center" vertical="center"/>
    </xf>
    <xf numFmtId="0" fontId="42" fillId="0" borderId="74" xfId="0" applyFont="1" applyBorder="1" applyAlignment="1">
      <alignment horizontal="center" vertical="center"/>
    </xf>
    <xf numFmtId="0" fontId="42" fillId="0" borderId="70" xfId="0" applyFont="1" applyBorder="1" applyAlignment="1">
      <alignment horizontal="center" vertical="center"/>
    </xf>
    <xf numFmtId="0" fontId="36" fillId="0" borderId="0" xfId="28" applyFont="1" applyAlignment="1" applyProtection="1"/>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通貨" xfId="43" builtinId="7"/>
    <cellStyle name="入力" xfId="44" builtinId="20" customBuiltin="1"/>
    <cellStyle name="標準" xfId="0" builtinId="0"/>
    <cellStyle name="標準 2" xfId="45"/>
    <cellStyle name="未定義" xfId="46"/>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65632" name="図形 1"/>
        <xdr:cNvSpPr>
          <a:spLocks/>
        </xdr:cNvSpPr>
      </xdr:nvSpPr>
      <xdr:spPr bwMode="auto">
        <a:xfrm>
          <a:off x="3381375" y="0"/>
          <a:ext cx="4381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5633" name="図形 2"/>
        <xdr:cNvSpPr>
          <a:spLocks/>
        </xdr:cNvSpPr>
      </xdr:nvSpPr>
      <xdr:spPr bwMode="auto">
        <a:xfrm>
          <a:off x="3381375" y="0"/>
          <a:ext cx="4381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5634" name="図形 3"/>
        <xdr:cNvSpPr>
          <a:spLocks/>
        </xdr:cNvSpPr>
      </xdr:nvSpPr>
      <xdr:spPr bwMode="auto">
        <a:xfrm>
          <a:off x="3390900" y="0"/>
          <a:ext cx="4286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5635" name="図形 4"/>
        <xdr:cNvSpPr>
          <a:spLocks/>
        </xdr:cNvSpPr>
      </xdr:nvSpPr>
      <xdr:spPr bwMode="auto">
        <a:xfrm>
          <a:off x="3390900" y="0"/>
          <a:ext cx="4286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5636" name="図形 5"/>
        <xdr:cNvSpPr>
          <a:spLocks/>
        </xdr:cNvSpPr>
      </xdr:nvSpPr>
      <xdr:spPr bwMode="auto">
        <a:xfrm>
          <a:off x="3390900" y="0"/>
          <a:ext cx="4286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5637" name="図形 6"/>
        <xdr:cNvSpPr>
          <a:spLocks/>
        </xdr:cNvSpPr>
      </xdr:nvSpPr>
      <xdr:spPr bwMode="auto">
        <a:xfrm>
          <a:off x="3381375" y="0"/>
          <a:ext cx="4381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5638" name="図形 7"/>
        <xdr:cNvSpPr>
          <a:spLocks/>
        </xdr:cNvSpPr>
      </xdr:nvSpPr>
      <xdr:spPr bwMode="auto">
        <a:xfrm>
          <a:off x="3381375" y="0"/>
          <a:ext cx="4381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66675</xdr:colOff>
      <xdr:row>0</xdr:row>
      <xdr:rowOff>0</xdr:rowOff>
    </xdr:from>
    <xdr:to>
      <xdr:col>5</xdr:col>
      <xdr:colOff>9525</xdr:colOff>
      <xdr:row>0</xdr:row>
      <xdr:rowOff>0</xdr:rowOff>
    </xdr:to>
    <xdr:sp macro="" textlink="">
      <xdr:nvSpPr>
        <xdr:cNvPr id="65639" name="図形 8"/>
        <xdr:cNvSpPr>
          <a:spLocks/>
        </xdr:cNvSpPr>
      </xdr:nvSpPr>
      <xdr:spPr bwMode="auto">
        <a:xfrm>
          <a:off x="3371850" y="0"/>
          <a:ext cx="4476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5640" name="図形 9"/>
        <xdr:cNvSpPr>
          <a:spLocks/>
        </xdr:cNvSpPr>
      </xdr:nvSpPr>
      <xdr:spPr bwMode="auto">
        <a:xfrm>
          <a:off x="3390900" y="0"/>
          <a:ext cx="4286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5641" name="図形 10"/>
        <xdr:cNvSpPr>
          <a:spLocks/>
        </xdr:cNvSpPr>
      </xdr:nvSpPr>
      <xdr:spPr bwMode="auto">
        <a:xfrm>
          <a:off x="3381375" y="0"/>
          <a:ext cx="4381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65642" name="図形 11"/>
        <xdr:cNvSpPr>
          <a:spLocks/>
        </xdr:cNvSpPr>
      </xdr:nvSpPr>
      <xdr:spPr bwMode="auto">
        <a:xfrm>
          <a:off x="3400425" y="0"/>
          <a:ext cx="4095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295275</xdr:colOff>
      <xdr:row>0</xdr:row>
      <xdr:rowOff>0</xdr:rowOff>
    </xdr:from>
    <xdr:to>
      <xdr:col>3</xdr:col>
      <xdr:colOff>0</xdr:colOff>
      <xdr:row>0</xdr:row>
      <xdr:rowOff>0</xdr:rowOff>
    </xdr:to>
    <xdr:sp macro="" textlink="">
      <xdr:nvSpPr>
        <xdr:cNvPr id="65643" name="図形 12"/>
        <xdr:cNvSpPr>
          <a:spLocks/>
        </xdr:cNvSpPr>
      </xdr:nvSpPr>
      <xdr:spPr bwMode="auto">
        <a:xfrm>
          <a:off x="1704975" y="0"/>
          <a:ext cx="1095375" cy="0"/>
        </a:xfrm>
        <a:custGeom>
          <a:avLst/>
          <a:gdLst>
            <a:gd name="T0" fmla="*/ 2147483646 w 16384"/>
            <a:gd name="T1" fmla="*/ 0 h 16384"/>
            <a:gd name="T2" fmla="*/ 2147483646 w 16384"/>
            <a:gd name="T3" fmla="*/ 0 h 16384"/>
            <a:gd name="T4" fmla="*/ 2147483646 w 16384"/>
            <a:gd name="T5" fmla="*/ 0 h 16384"/>
            <a:gd name="T6" fmla="*/ 0 w 16384"/>
            <a:gd name="T7" fmla="*/ 0 h 16384"/>
            <a:gd name="T8" fmla="*/ 2147483646 w 16384"/>
            <a:gd name="T9" fmla="*/ 0 h 16384"/>
            <a:gd name="T10" fmla="*/ 2147483646 w 16384"/>
            <a:gd name="T11" fmla="*/ 0 h 16384"/>
            <a:gd name="T12" fmla="*/ 2147483646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5019" y="0"/>
              </a:moveTo>
              <a:lnTo>
                <a:pt x="8192" y="350"/>
              </a:lnTo>
              <a:lnTo>
                <a:pt x="8192" y="8017"/>
              </a:lnTo>
              <a:lnTo>
                <a:pt x="0" y="8173"/>
              </a:lnTo>
              <a:lnTo>
                <a:pt x="9557" y="8562"/>
              </a:lnTo>
              <a:lnTo>
                <a:pt x="9557" y="16034"/>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65644" name="図形 13"/>
        <xdr:cNvSpPr>
          <a:spLocks/>
        </xdr:cNvSpPr>
      </xdr:nvSpPr>
      <xdr:spPr bwMode="auto">
        <a:xfrm>
          <a:off x="1714500" y="0"/>
          <a:ext cx="1085850" cy="0"/>
        </a:xfrm>
        <a:custGeom>
          <a:avLst/>
          <a:gdLst>
            <a:gd name="T0" fmla="*/ 2147483646 w 16384"/>
            <a:gd name="T1" fmla="*/ 0 h 16384"/>
            <a:gd name="T2" fmla="*/ 2147483646 w 16384"/>
            <a:gd name="T3" fmla="*/ 0 h 16384"/>
            <a:gd name="T4" fmla="*/ 2147483646 w 16384"/>
            <a:gd name="T5" fmla="*/ 0 h 16384"/>
            <a:gd name="T6" fmla="*/ 0 w 16384"/>
            <a:gd name="T7" fmla="*/ 0 h 16384"/>
            <a:gd name="T8" fmla="*/ 2147483646 w 16384"/>
            <a:gd name="T9" fmla="*/ 0 h 16384"/>
            <a:gd name="T10" fmla="*/ 2147483646 w 16384"/>
            <a:gd name="T11" fmla="*/ 0 h 16384"/>
            <a:gd name="T12" fmla="*/ 2147483646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61774" name="図形 1"/>
        <xdr:cNvSpPr>
          <a:spLocks/>
        </xdr:cNvSpPr>
      </xdr:nvSpPr>
      <xdr:spPr bwMode="auto">
        <a:xfrm>
          <a:off x="3476625" y="0"/>
          <a:ext cx="4857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1775" name="図形 2"/>
        <xdr:cNvSpPr>
          <a:spLocks/>
        </xdr:cNvSpPr>
      </xdr:nvSpPr>
      <xdr:spPr bwMode="auto">
        <a:xfrm>
          <a:off x="3476625" y="0"/>
          <a:ext cx="4857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1776" name="図形 3"/>
        <xdr:cNvSpPr>
          <a:spLocks/>
        </xdr:cNvSpPr>
      </xdr:nvSpPr>
      <xdr:spPr bwMode="auto">
        <a:xfrm>
          <a:off x="3486150" y="0"/>
          <a:ext cx="4762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1777" name="図形 4"/>
        <xdr:cNvSpPr>
          <a:spLocks/>
        </xdr:cNvSpPr>
      </xdr:nvSpPr>
      <xdr:spPr bwMode="auto">
        <a:xfrm>
          <a:off x="3486150" y="0"/>
          <a:ext cx="4762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1778" name="図形 5"/>
        <xdr:cNvSpPr>
          <a:spLocks/>
        </xdr:cNvSpPr>
      </xdr:nvSpPr>
      <xdr:spPr bwMode="auto">
        <a:xfrm>
          <a:off x="3486150" y="0"/>
          <a:ext cx="4762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1779" name="図形 6"/>
        <xdr:cNvSpPr>
          <a:spLocks/>
        </xdr:cNvSpPr>
      </xdr:nvSpPr>
      <xdr:spPr bwMode="auto">
        <a:xfrm>
          <a:off x="3476625" y="0"/>
          <a:ext cx="4857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1780" name="図形 7"/>
        <xdr:cNvSpPr>
          <a:spLocks/>
        </xdr:cNvSpPr>
      </xdr:nvSpPr>
      <xdr:spPr bwMode="auto">
        <a:xfrm>
          <a:off x="3476625" y="0"/>
          <a:ext cx="4857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66675</xdr:colOff>
      <xdr:row>0</xdr:row>
      <xdr:rowOff>0</xdr:rowOff>
    </xdr:from>
    <xdr:to>
      <xdr:col>5</xdr:col>
      <xdr:colOff>9525</xdr:colOff>
      <xdr:row>0</xdr:row>
      <xdr:rowOff>0</xdr:rowOff>
    </xdr:to>
    <xdr:sp macro="" textlink="">
      <xdr:nvSpPr>
        <xdr:cNvPr id="61781" name="図形 8"/>
        <xdr:cNvSpPr>
          <a:spLocks/>
        </xdr:cNvSpPr>
      </xdr:nvSpPr>
      <xdr:spPr bwMode="auto">
        <a:xfrm>
          <a:off x="3467100" y="0"/>
          <a:ext cx="4953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1782" name="図形 9"/>
        <xdr:cNvSpPr>
          <a:spLocks/>
        </xdr:cNvSpPr>
      </xdr:nvSpPr>
      <xdr:spPr bwMode="auto">
        <a:xfrm>
          <a:off x="3486150" y="0"/>
          <a:ext cx="4762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1783" name="図形 10"/>
        <xdr:cNvSpPr>
          <a:spLocks/>
        </xdr:cNvSpPr>
      </xdr:nvSpPr>
      <xdr:spPr bwMode="auto">
        <a:xfrm>
          <a:off x="3476625" y="0"/>
          <a:ext cx="4857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61784" name="図形 11"/>
        <xdr:cNvSpPr>
          <a:spLocks/>
        </xdr:cNvSpPr>
      </xdr:nvSpPr>
      <xdr:spPr bwMode="auto">
        <a:xfrm>
          <a:off x="3495675" y="0"/>
          <a:ext cx="4572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295275</xdr:colOff>
      <xdr:row>0</xdr:row>
      <xdr:rowOff>0</xdr:rowOff>
    </xdr:from>
    <xdr:to>
      <xdr:col>3</xdr:col>
      <xdr:colOff>0</xdr:colOff>
      <xdr:row>0</xdr:row>
      <xdr:rowOff>0</xdr:rowOff>
    </xdr:to>
    <xdr:sp macro="" textlink="">
      <xdr:nvSpPr>
        <xdr:cNvPr id="61785" name="図形 12"/>
        <xdr:cNvSpPr>
          <a:spLocks/>
        </xdr:cNvSpPr>
      </xdr:nvSpPr>
      <xdr:spPr bwMode="auto">
        <a:xfrm>
          <a:off x="1704975" y="0"/>
          <a:ext cx="1143000" cy="0"/>
        </a:xfrm>
        <a:custGeom>
          <a:avLst/>
          <a:gdLst>
            <a:gd name="T0" fmla="*/ 2147483646 w 16384"/>
            <a:gd name="T1" fmla="*/ 0 h 16384"/>
            <a:gd name="T2" fmla="*/ 2147483646 w 16384"/>
            <a:gd name="T3" fmla="*/ 0 h 16384"/>
            <a:gd name="T4" fmla="*/ 2147483646 w 16384"/>
            <a:gd name="T5" fmla="*/ 0 h 16384"/>
            <a:gd name="T6" fmla="*/ 0 w 16384"/>
            <a:gd name="T7" fmla="*/ 0 h 16384"/>
            <a:gd name="T8" fmla="*/ 2147483646 w 16384"/>
            <a:gd name="T9" fmla="*/ 0 h 16384"/>
            <a:gd name="T10" fmla="*/ 2147483646 w 16384"/>
            <a:gd name="T11" fmla="*/ 0 h 16384"/>
            <a:gd name="T12" fmla="*/ 2147483646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5019" y="0"/>
              </a:moveTo>
              <a:lnTo>
                <a:pt x="8192" y="350"/>
              </a:lnTo>
              <a:lnTo>
                <a:pt x="8192" y="8017"/>
              </a:lnTo>
              <a:lnTo>
                <a:pt x="0" y="8173"/>
              </a:lnTo>
              <a:lnTo>
                <a:pt x="9557" y="8562"/>
              </a:lnTo>
              <a:lnTo>
                <a:pt x="9557" y="16034"/>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61786" name="図形 13"/>
        <xdr:cNvSpPr>
          <a:spLocks/>
        </xdr:cNvSpPr>
      </xdr:nvSpPr>
      <xdr:spPr bwMode="auto">
        <a:xfrm>
          <a:off x="1714500" y="0"/>
          <a:ext cx="1133475" cy="0"/>
        </a:xfrm>
        <a:custGeom>
          <a:avLst/>
          <a:gdLst>
            <a:gd name="T0" fmla="*/ 2147483646 w 16384"/>
            <a:gd name="T1" fmla="*/ 0 h 16384"/>
            <a:gd name="T2" fmla="*/ 2147483646 w 16384"/>
            <a:gd name="T3" fmla="*/ 0 h 16384"/>
            <a:gd name="T4" fmla="*/ 2147483646 w 16384"/>
            <a:gd name="T5" fmla="*/ 0 h 16384"/>
            <a:gd name="T6" fmla="*/ 0 w 16384"/>
            <a:gd name="T7" fmla="*/ 0 h 16384"/>
            <a:gd name="T8" fmla="*/ 2147483646 w 16384"/>
            <a:gd name="T9" fmla="*/ 0 h 16384"/>
            <a:gd name="T10" fmla="*/ 2147483646 w 16384"/>
            <a:gd name="T11" fmla="*/ 0 h 16384"/>
            <a:gd name="T12" fmla="*/ 2147483646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62798" name="図形 1"/>
        <xdr:cNvSpPr>
          <a:spLocks/>
        </xdr:cNvSpPr>
      </xdr:nvSpPr>
      <xdr:spPr bwMode="auto">
        <a:xfrm>
          <a:off x="3724275" y="0"/>
          <a:ext cx="6096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2799" name="図形 2"/>
        <xdr:cNvSpPr>
          <a:spLocks/>
        </xdr:cNvSpPr>
      </xdr:nvSpPr>
      <xdr:spPr bwMode="auto">
        <a:xfrm>
          <a:off x="3724275" y="0"/>
          <a:ext cx="6096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2800" name="図形 3"/>
        <xdr:cNvSpPr>
          <a:spLocks/>
        </xdr:cNvSpPr>
      </xdr:nvSpPr>
      <xdr:spPr bwMode="auto">
        <a:xfrm>
          <a:off x="3733800" y="0"/>
          <a:ext cx="6000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2801" name="図形 4"/>
        <xdr:cNvSpPr>
          <a:spLocks/>
        </xdr:cNvSpPr>
      </xdr:nvSpPr>
      <xdr:spPr bwMode="auto">
        <a:xfrm>
          <a:off x="3733800" y="0"/>
          <a:ext cx="6000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2802" name="図形 5"/>
        <xdr:cNvSpPr>
          <a:spLocks/>
        </xdr:cNvSpPr>
      </xdr:nvSpPr>
      <xdr:spPr bwMode="auto">
        <a:xfrm>
          <a:off x="3733800" y="0"/>
          <a:ext cx="6000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2803" name="図形 6"/>
        <xdr:cNvSpPr>
          <a:spLocks/>
        </xdr:cNvSpPr>
      </xdr:nvSpPr>
      <xdr:spPr bwMode="auto">
        <a:xfrm>
          <a:off x="3724275" y="0"/>
          <a:ext cx="6096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2804" name="図形 7"/>
        <xdr:cNvSpPr>
          <a:spLocks/>
        </xdr:cNvSpPr>
      </xdr:nvSpPr>
      <xdr:spPr bwMode="auto">
        <a:xfrm>
          <a:off x="3724275" y="0"/>
          <a:ext cx="6096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66675</xdr:colOff>
      <xdr:row>0</xdr:row>
      <xdr:rowOff>0</xdr:rowOff>
    </xdr:from>
    <xdr:to>
      <xdr:col>5</xdr:col>
      <xdr:colOff>9525</xdr:colOff>
      <xdr:row>0</xdr:row>
      <xdr:rowOff>0</xdr:rowOff>
    </xdr:to>
    <xdr:sp macro="" textlink="">
      <xdr:nvSpPr>
        <xdr:cNvPr id="62805" name="図形 8"/>
        <xdr:cNvSpPr>
          <a:spLocks/>
        </xdr:cNvSpPr>
      </xdr:nvSpPr>
      <xdr:spPr bwMode="auto">
        <a:xfrm>
          <a:off x="3714750" y="0"/>
          <a:ext cx="6191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2806" name="図形 9"/>
        <xdr:cNvSpPr>
          <a:spLocks/>
        </xdr:cNvSpPr>
      </xdr:nvSpPr>
      <xdr:spPr bwMode="auto">
        <a:xfrm>
          <a:off x="3733800" y="0"/>
          <a:ext cx="6000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2807" name="図形 10"/>
        <xdr:cNvSpPr>
          <a:spLocks/>
        </xdr:cNvSpPr>
      </xdr:nvSpPr>
      <xdr:spPr bwMode="auto">
        <a:xfrm>
          <a:off x="3724275" y="0"/>
          <a:ext cx="6096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62808" name="図形 11"/>
        <xdr:cNvSpPr>
          <a:spLocks/>
        </xdr:cNvSpPr>
      </xdr:nvSpPr>
      <xdr:spPr bwMode="auto">
        <a:xfrm>
          <a:off x="3743325" y="0"/>
          <a:ext cx="5810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295275</xdr:colOff>
      <xdr:row>0</xdr:row>
      <xdr:rowOff>0</xdr:rowOff>
    </xdr:from>
    <xdr:to>
      <xdr:col>3</xdr:col>
      <xdr:colOff>0</xdr:colOff>
      <xdr:row>0</xdr:row>
      <xdr:rowOff>0</xdr:rowOff>
    </xdr:to>
    <xdr:sp macro="" textlink="">
      <xdr:nvSpPr>
        <xdr:cNvPr id="62809" name="図形 12"/>
        <xdr:cNvSpPr>
          <a:spLocks/>
        </xdr:cNvSpPr>
      </xdr:nvSpPr>
      <xdr:spPr bwMode="auto">
        <a:xfrm>
          <a:off x="1704975" y="0"/>
          <a:ext cx="1266825" cy="0"/>
        </a:xfrm>
        <a:custGeom>
          <a:avLst/>
          <a:gdLst>
            <a:gd name="T0" fmla="*/ 2147483646 w 16384"/>
            <a:gd name="T1" fmla="*/ 0 h 16384"/>
            <a:gd name="T2" fmla="*/ 2147483646 w 16384"/>
            <a:gd name="T3" fmla="*/ 0 h 16384"/>
            <a:gd name="T4" fmla="*/ 2147483646 w 16384"/>
            <a:gd name="T5" fmla="*/ 0 h 16384"/>
            <a:gd name="T6" fmla="*/ 0 w 16384"/>
            <a:gd name="T7" fmla="*/ 0 h 16384"/>
            <a:gd name="T8" fmla="*/ 2147483646 w 16384"/>
            <a:gd name="T9" fmla="*/ 0 h 16384"/>
            <a:gd name="T10" fmla="*/ 2147483646 w 16384"/>
            <a:gd name="T11" fmla="*/ 0 h 16384"/>
            <a:gd name="T12" fmla="*/ 2147483646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5019" y="0"/>
              </a:moveTo>
              <a:lnTo>
                <a:pt x="8192" y="350"/>
              </a:lnTo>
              <a:lnTo>
                <a:pt x="8192" y="8017"/>
              </a:lnTo>
              <a:lnTo>
                <a:pt x="0" y="8173"/>
              </a:lnTo>
              <a:lnTo>
                <a:pt x="9557" y="8562"/>
              </a:lnTo>
              <a:lnTo>
                <a:pt x="9557" y="16034"/>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62810" name="図形 13"/>
        <xdr:cNvSpPr>
          <a:spLocks/>
        </xdr:cNvSpPr>
      </xdr:nvSpPr>
      <xdr:spPr bwMode="auto">
        <a:xfrm>
          <a:off x="1714500" y="0"/>
          <a:ext cx="1257300" cy="0"/>
        </a:xfrm>
        <a:custGeom>
          <a:avLst/>
          <a:gdLst>
            <a:gd name="T0" fmla="*/ 2147483646 w 16384"/>
            <a:gd name="T1" fmla="*/ 0 h 16384"/>
            <a:gd name="T2" fmla="*/ 2147483646 w 16384"/>
            <a:gd name="T3" fmla="*/ 0 h 16384"/>
            <a:gd name="T4" fmla="*/ 2147483646 w 16384"/>
            <a:gd name="T5" fmla="*/ 0 h 16384"/>
            <a:gd name="T6" fmla="*/ 0 w 16384"/>
            <a:gd name="T7" fmla="*/ 0 h 16384"/>
            <a:gd name="T8" fmla="*/ 2147483646 w 16384"/>
            <a:gd name="T9" fmla="*/ 0 h 16384"/>
            <a:gd name="T10" fmla="*/ 2147483646 w 16384"/>
            <a:gd name="T11" fmla="*/ 0 h 16384"/>
            <a:gd name="T12" fmla="*/ 2147483646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63822" name="図形 1"/>
        <xdr:cNvSpPr>
          <a:spLocks/>
        </xdr:cNvSpPr>
      </xdr:nvSpPr>
      <xdr:spPr bwMode="auto">
        <a:xfrm>
          <a:off x="3895725" y="0"/>
          <a:ext cx="6953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3823" name="図形 2"/>
        <xdr:cNvSpPr>
          <a:spLocks/>
        </xdr:cNvSpPr>
      </xdr:nvSpPr>
      <xdr:spPr bwMode="auto">
        <a:xfrm>
          <a:off x="3895725" y="0"/>
          <a:ext cx="6953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3824" name="図形 3"/>
        <xdr:cNvSpPr>
          <a:spLocks/>
        </xdr:cNvSpPr>
      </xdr:nvSpPr>
      <xdr:spPr bwMode="auto">
        <a:xfrm>
          <a:off x="3905250" y="0"/>
          <a:ext cx="6858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3825" name="図形 4"/>
        <xdr:cNvSpPr>
          <a:spLocks/>
        </xdr:cNvSpPr>
      </xdr:nvSpPr>
      <xdr:spPr bwMode="auto">
        <a:xfrm>
          <a:off x="3905250" y="0"/>
          <a:ext cx="6858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3826" name="図形 5"/>
        <xdr:cNvSpPr>
          <a:spLocks/>
        </xdr:cNvSpPr>
      </xdr:nvSpPr>
      <xdr:spPr bwMode="auto">
        <a:xfrm>
          <a:off x="3905250" y="0"/>
          <a:ext cx="6858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3827" name="図形 6"/>
        <xdr:cNvSpPr>
          <a:spLocks/>
        </xdr:cNvSpPr>
      </xdr:nvSpPr>
      <xdr:spPr bwMode="auto">
        <a:xfrm>
          <a:off x="3895725" y="0"/>
          <a:ext cx="6953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3828" name="図形 7"/>
        <xdr:cNvSpPr>
          <a:spLocks/>
        </xdr:cNvSpPr>
      </xdr:nvSpPr>
      <xdr:spPr bwMode="auto">
        <a:xfrm>
          <a:off x="3895725" y="0"/>
          <a:ext cx="6953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66675</xdr:colOff>
      <xdr:row>0</xdr:row>
      <xdr:rowOff>0</xdr:rowOff>
    </xdr:from>
    <xdr:to>
      <xdr:col>5</xdr:col>
      <xdr:colOff>9525</xdr:colOff>
      <xdr:row>0</xdr:row>
      <xdr:rowOff>0</xdr:rowOff>
    </xdr:to>
    <xdr:sp macro="" textlink="">
      <xdr:nvSpPr>
        <xdr:cNvPr id="63829" name="図形 8"/>
        <xdr:cNvSpPr>
          <a:spLocks/>
        </xdr:cNvSpPr>
      </xdr:nvSpPr>
      <xdr:spPr bwMode="auto">
        <a:xfrm>
          <a:off x="3886200" y="0"/>
          <a:ext cx="7048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3830" name="図形 9"/>
        <xdr:cNvSpPr>
          <a:spLocks/>
        </xdr:cNvSpPr>
      </xdr:nvSpPr>
      <xdr:spPr bwMode="auto">
        <a:xfrm>
          <a:off x="3905250" y="0"/>
          <a:ext cx="6858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3831" name="図形 10"/>
        <xdr:cNvSpPr>
          <a:spLocks/>
        </xdr:cNvSpPr>
      </xdr:nvSpPr>
      <xdr:spPr bwMode="auto">
        <a:xfrm>
          <a:off x="3895725" y="0"/>
          <a:ext cx="6953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63832" name="図形 11"/>
        <xdr:cNvSpPr>
          <a:spLocks/>
        </xdr:cNvSpPr>
      </xdr:nvSpPr>
      <xdr:spPr bwMode="auto">
        <a:xfrm>
          <a:off x="3914775" y="0"/>
          <a:ext cx="6667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295275</xdr:colOff>
      <xdr:row>0</xdr:row>
      <xdr:rowOff>0</xdr:rowOff>
    </xdr:from>
    <xdr:to>
      <xdr:col>3</xdr:col>
      <xdr:colOff>0</xdr:colOff>
      <xdr:row>0</xdr:row>
      <xdr:rowOff>0</xdr:rowOff>
    </xdr:to>
    <xdr:sp macro="" textlink="">
      <xdr:nvSpPr>
        <xdr:cNvPr id="63833" name="図形 12"/>
        <xdr:cNvSpPr>
          <a:spLocks/>
        </xdr:cNvSpPr>
      </xdr:nvSpPr>
      <xdr:spPr bwMode="auto">
        <a:xfrm>
          <a:off x="1704975" y="0"/>
          <a:ext cx="1352550" cy="0"/>
        </a:xfrm>
        <a:custGeom>
          <a:avLst/>
          <a:gdLst>
            <a:gd name="T0" fmla="*/ 2147483646 w 16384"/>
            <a:gd name="T1" fmla="*/ 0 h 16384"/>
            <a:gd name="T2" fmla="*/ 2147483646 w 16384"/>
            <a:gd name="T3" fmla="*/ 0 h 16384"/>
            <a:gd name="T4" fmla="*/ 2147483646 w 16384"/>
            <a:gd name="T5" fmla="*/ 0 h 16384"/>
            <a:gd name="T6" fmla="*/ 0 w 16384"/>
            <a:gd name="T7" fmla="*/ 0 h 16384"/>
            <a:gd name="T8" fmla="*/ 2147483646 w 16384"/>
            <a:gd name="T9" fmla="*/ 0 h 16384"/>
            <a:gd name="T10" fmla="*/ 2147483646 w 16384"/>
            <a:gd name="T11" fmla="*/ 0 h 16384"/>
            <a:gd name="T12" fmla="*/ 2147483646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5019" y="0"/>
              </a:moveTo>
              <a:lnTo>
                <a:pt x="8192" y="350"/>
              </a:lnTo>
              <a:lnTo>
                <a:pt x="8192" y="8017"/>
              </a:lnTo>
              <a:lnTo>
                <a:pt x="0" y="8173"/>
              </a:lnTo>
              <a:lnTo>
                <a:pt x="9557" y="8562"/>
              </a:lnTo>
              <a:lnTo>
                <a:pt x="9557" y="16034"/>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63834" name="図形 13"/>
        <xdr:cNvSpPr>
          <a:spLocks/>
        </xdr:cNvSpPr>
      </xdr:nvSpPr>
      <xdr:spPr bwMode="auto">
        <a:xfrm>
          <a:off x="1714500" y="0"/>
          <a:ext cx="1343025" cy="0"/>
        </a:xfrm>
        <a:custGeom>
          <a:avLst/>
          <a:gdLst>
            <a:gd name="T0" fmla="*/ 2147483646 w 16384"/>
            <a:gd name="T1" fmla="*/ 0 h 16384"/>
            <a:gd name="T2" fmla="*/ 2147483646 w 16384"/>
            <a:gd name="T3" fmla="*/ 0 h 16384"/>
            <a:gd name="T4" fmla="*/ 2147483646 w 16384"/>
            <a:gd name="T5" fmla="*/ 0 h 16384"/>
            <a:gd name="T6" fmla="*/ 0 w 16384"/>
            <a:gd name="T7" fmla="*/ 0 h 16384"/>
            <a:gd name="T8" fmla="*/ 2147483646 w 16384"/>
            <a:gd name="T9" fmla="*/ 0 h 16384"/>
            <a:gd name="T10" fmla="*/ 2147483646 w 16384"/>
            <a:gd name="T11" fmla="*/ 0 h 16384"/>
            <a:gd name="T12" fmla="*/ 2147483646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7</xdr:col>
      <xdr:colOff>104775</xdr:colOff>
      <xdr:row>4</xdr:row>
      <xdr:rowOff>85725</xdr:rowOff>
    </xdr:from>
    <xdr:to>
      <xdr:col>8</xdr:col>
      <xdr:colOff>0</xdr:colOff>
      <xdr:row>5</xdr:row>
      <xdr:rowOff>114300</xdr:rowOff>
    </xdr:to>
    <xdr:sp macro="" textlink="">
      <xdr:nvSpPr>
        <xdr:cNvPr id="64596" name="AutoShape 11"/>
        <xdr:cNvSpPr>
          <a:spLocks/>
        </xdr:cNvSpPr>
      </xdr:nvSpPr>
      <xdr:spPr bwMode="auto">
        <a:xfrm>
          <a:off x="6591300" y="962025"/>
          <a:ext cx="76200" cy="20002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4</xdr:row>
      <xdr:rowOff>85725</xdr:rowOff>
    </xdr:from>
    <xdr:to>
      <xdr:col>8</xdr:col>
      <xdr:colOff>0</xdr:colOff>
      <xdr:row>5</xdr:row>
      <xdr:rowOff>114300</xdr:rowOff>
    </xdr:to>
    <xdr:sp macro="" textlink="">
      <xdr:nvSpPr>
        <xdr:cNvPr id="64597" name="AutoShape 12"/>
        <xdr:cNvSpPr>
          <a:spLocks/>
        </xdr:cNvSpPr>
      </xdr:nvSpPr>
      <xdr:spPr bwMode="auto">
        <a:xfrm>
          <a:off x="6591300" y="962025"/>
          <a:ext cx="76200" cy="20002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6</xdr:row>
      <xdr:rowOff>85725</xdr:rowOff>
    </xdr:from>
    <xdr:to>
      <xdr:col>8</xdr:col>
      <xdr:colOff>0</xdr:colOff>
      <xdr:row>7</xdr:row>
      <xdr:rowOff>114300</xdr:rowOff>
    </xdr:to>
    <xdr:sp macro="" textlink="">
      <xdr:nvSpPr>
        <xdr:cNvPr id="64598" name="AutoShape 13"/>
        <xdr:cNvSpPr>
          <a:spLocks/>
        </xdr:cNvSpPr>
      </xdr:nvSpPr>
      <xdr:spPr bwMode="auto">
        <a:xfrm>
          <a:off x="6591300" y="1304925"/>
          <a:ext cx="76200" cy="20002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8</xdr:row>
      <xdr:rowOff>85725</xdr:rowOff>
    </xdr:from>
    <xdr:to>
      <xdr:col>8</xdr:col>
      <xdr:colOff>0</xdr:colOff>
      <xdr:row>9</xdr:row>
      <xdr:rowOff>114300</xdr:rowOff>
    </xdr:to>
    <xdr:sp macro="" textlink="">
      <xdr:nvSpPr>
        <xdr:cNvPr id="64599" name="AutoShape 14"/>
        <xdr:cNvSpPr>
          <a:spLocks/>
        </xdr:cNvSpPr>
      </xdr:nvSpPr>
      <xdr:spPr bwMode="auto">
        <a:xfrm>
          <a:off x="6591300" y="1647825"/>
          <a:ext cx="76200" cy="20002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10</xdr:row>
      <xdr:rowOff>85725</xdr:rowOff>
    </xdr:from>
    <xdr:to>
      <xdr:col>8</xdr:col>
      <xdr:colOff>0</xdr:colOff>
      <xdr:row>11</xdr:row>
      <xdr:rowOff>114300</xdr:rowOff>
    </xdr:to>
    <xdr:sp macro="" textlink="">
      <xdr:nvSpPr>
        <xdr:cNvPr id="64600" name="AutoShape 15"/>
        <xdr:cNvSpPr>
          <a:spLocks/>
        </xdr:cNvSpPr>
      </xdr:nvSpPr>
      <xdr:spPr bwMode="auto">
        <a:xfrm>
          <a:off x="6591300" y="1990725"/>
          <a:ext cx="76200" cy="20002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12</xdr:row>
      <xdr:rowOff>85725</xdr:rowOff>
    </xdr:from>
    <xdr:to>
      <xdr:col>8</xdr:col>
      <xdr:colOff>0</xdr:colOff>
      <xdr:row>13</xdr:row>
      <xdr:rowOff>114300</xdr:rowOff>
    </xdr:to>
    <xdr:sp macro="" textlink="">
      <xdr:nvSpPr>
        <xdr:cNvPr id="64601" name="AutoShape 15"/>
        <xdr:cNvSpPr>
          <a:spLocks/>
        </xdr:cNvSpPr>
      </xdr:nvSpPr>
      <xdr:spPr bwMode="auto">
        <a:xfrm>
          <a:off x="6591300" y="2333625"/>
          <a:ext cx="76200" cy="20002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4</xdr:row>
      <xdr:rowOff>85725</xdr:rowOff>
    </xdr:from>
    <xdr:to>
      <xdr:col>8</xdr:col>
      <xdr:colOff>0</xdr:colOff>
      <xdr:row>5</xdr:row>
      <xdr:rowOff>114300</xdr:rowOff>
    </xdr:to>
    <xdr:sp macro="" textlink="">
      <xdr:nvSpPr>
        <xdr:cNvPr id="18" name="AutoShape 11"/>
        <xdr:cNvSpPr>
          <a:spLocks/>
        </xdr:cNvSpPr>
      </xdr:nvSpPr>
      <xdr:spPr bwMode="auto">
        <a:xfrm>
          <a:off x="6591300" y="962025"/>
          <a:ext cx="76200" cy="21907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4</xdr:row>
      <xdr:rowOff>85725</xdr:rowOff>
    </xdr:from>
    <xdr:to>
      <xdr:col>8</xdr:col>
      <xdr:colOff>0</xdr:colOff>
      <xdr:row>5</xdr:row>
      <xdr:rowOff>114300</xdr:rowOff>
    </xdr:to>
    <xdr:sp macro="" textlink="">
      <xdr:nvSpPr>
        <xdr:cNvPr id="19" name="AutoShape 12"/>
        <xdr:cNvSpPr>
          <a:spLocks/>
        </xdr:cNvSpPr>
      </xdr:nvSpPr>
      <xdr:spPr bwMode="auto">
        <a:xfrm>
          <a:off x="6591300" y="962025"/>
          <a:ext cx="76200" cy="21907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6</xdr:row>
      <xdr:rowOff>85725</xdr:rowOff>
    </xdr:from>
    <xdr:to>
      <xdr:col>8</xdr:col>
      <xdr:colOff>0</xdr:colOff>
      <xdr:row>7</xdr:row>
      <xdr:rowOff>114300</xdr:rowOff>
    </xdr:to>
    <xdr:sp macro="" textlink="">
      <xdr:nvSpPr>
        <xdr:cNvPr id="20" name="AutoShape 13"/>
        <xdr:cNvSpPr>
          <a:spLocks/>
        </xdr:cNvSpPr>
      </xdr:nvSpPr>
      <xdr:spPr bwMode="auto">
        <a:xfrm>
          <a:off x="6591300" y="1343025"/>
          <a:ext cx="76200" cy="21907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8</xdr:row>
      <xdr:rowOff>85725</xdr:rowOff>
    </xdr:from>
    <xdr:to>
      <xdr:col>8</xdr:col>
      <xdr:colOff>0</xdr:colOff>
      <xdr:row>9</xdr:row>
      <xdr:rowOff>114300</xdr:rowOff>
    </xdr:to>
    <xdr:sp macro="" textlink="">
      <xdr:nvSpPr>
        <xdr:cNvPr id="21" name="AutoShape 14"/>
        <xdr:cNvSpPr>
          <a:spLocks/>
        </xdr:cNvSpPr>
      </xdr:nvSpPr>
      <xdr:spPr bwMode="auto">
        <a:xfrm>
          <a:off x="6591300" y="1724025"/>
          <a:ext cx="76200" cy="21907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10</xdr:row>
      <xdr:rowOff>85725</xdr:rowOff>
    </xdr:from>
    <xdr:to>
      <xdr:col>8</xdr:col>
      <xdr:colOff>0</xdr:colOff>
      <xdr:row>11</xdr:row>
      <xdr:rowOff>114300</xdr:rowOff>
    </xdr:to>
    <xdr:sp macro="" textlink="">
      <xdr:nvSpPr>
        <xdr:cNvPr id="22" name="AutoShape 15"/>
        <xdr:cNvSpPr>
          <a:spLocks/>
        </xdr:cNvSpPr>
      </xdr:nvSpPr>
      <xdr:spPr bwMode="auto">
        <a:xfrm>
          <a:off x="6591300" y="2105025"/>
          <a:ext cx="76200" cy="21907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12</xdr:row>
      <xdr:rowOff>85725</xdr:rowOff>
    </xdr:from>
    <xdr:to>
      <xdr:col>8</xdr:col>
      <xdr:colOff>0</xdr:colOff>
      <xdr:row>13</xdr:row>
      <xdr:rowOff>114300</xdr:rowOff>
    </xdr:to>
    <xdr:sp macro="" textlink="">
      <xdr:nvSpPr>
        <xdr:cNvPr id="23" name="AutoShape 15"/>
        <xdr:cNvSpPr>
          <a:spLocks/>
        </xdr:cNvSpPr>
      </xdr:nvSpPr>
      <xdr:spPr bwMode="auto">
        <a:xfrm>
          <a:off x="6591300" y="2486025"/>
          <a:ext cx="76200" cy="21907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4</xdr:row>
      <xdr:rowOff>85725</xdr:rowOff>
    </xdr:from>
    <xdr:to>
      <xdr:col>8</xdr:col>
      <xdr:colOff>0</xdr:colOff>
      <xdr:row>5</xdr:row>
      <xdr:rowOff>114300</xdr:rowOff>
    </xdr:to>
    <xdr:sp macro="" textlink="">
      <xdr:nvSpPr>
        <xdr:cNvPr id="24" name="AutoShape 13"/>
        <xdr:cNvSpPr>
          <a:spLocks/>
        </xdr:cNvSpPr>
      </xdr:nvSpPr>
      <xdr:spPr bwMode="auto">
        <a:xfrm>
          <a:off x="6591300" y="962025"/>
          <a:ext cx="76200" cy="21907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6</xdr:row>
      <xdr:rowOff>85725</xdr:rowOff>
    </xdr:from>
    <xdr:to>
      <xdr:col>8</xdr:col>
      <xdr:colOff>0</xdr:colOff>
      <xdr:row>7</xdr:row>
      <xdr:rowOff>114300</xdr:rowOff>
    </xdr:to>
    <xdr:sp macro="" textlink="">
      <xdr:nvSpPr>
        <xdr:cNvPr id="25" name="AutoShape 14"/>
        <xdr:cNvSpPr>
          <a:spLocks/>
        </xdr:cNvSpPr>
      </xdr:nvSpPr>
      <xdr:spPr bwMode="auto">
        <a:xfrm>
          <a:off x="6591300" y="1343025"/>
          <a:ext cx="76200" cy="21907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8</xdr:row>
      <xdr:rowOff>85725</xdr:rowOff>
    </xdr:from>
    <xdr:to>
      <xdr:col>8</xdr:col>
      <xdr:colOff>0</xdr:colOff>
      <xdr:row>9</xdr:row>
      <xdr:rowOff>114300</xdr:rowOff>
    </xdr:to>
    <xdr:sp macro="" textlink="">
      <xdr:nvSpPr>
        <xdr:cNvPr id="26" name="AutoShape 15"/>
        <xdr:cNvSpPr>
          <a:spLocks/>
        </xdr:cNvSpPr>
      </xdr:nvSpPr>
      <xdr:spPr bwMode="auto">
        <a:xfrm>
          <a:off x="6591300" y="1724025"/>
          <a:ext cx="76200" cy="21907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10</xdr:row>
      <xdr:rowOff>85725</xdr:rowOff>
    </xdr:from>
    <xdr:to>
      <xdr:col>8</xdr:col>
      <xdr:colOff>0</xdr:colOff>
      <xdr:row>11</xdr:row>
      <xdr:rowOff>114300</xdr:rowOff>
    </xdr:to>
    <xdr:sp macro="" textlink="">
      <xdr:nvSpPr>
        <xdr:cNvPr id="27" name="AutoShape 15"/>
        <xdr:cNvSpPr>
          <a:spLocks/>
        </xdr:cNvSpPr>
      </xdr:nvSpPr>
      <xdr:spPr bwMode="auto">
        <a:xfrm>
          <a:off x="6591300" y="2105025"/>
          <a:ext cx="76200" cy="21907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333375</xdr:colOff>
      <xdr:row>0</xdr:row>
      <xdr:rowOff>0</xdr:rowOff>
    </xdr:from>
    <xdr:to>
      <xdr:col>4</xdr:col>
      <xdr:colOff>371475</xdr:colOff>
      <xdr:row>0</xdr:row>
      <xdr:rowOff>0</xdr:rowOff>
    </xdr:to>
    <xdr:sp macro="" textlink="">
      <xdr:nvSpPr>
        <xdr:cNvPr id="45559" name="図形 1"/>
        <xdr:cNvSpPr>
          <a:spLocks/>
        </xdr:cNvSpPr>
      </xdr:nvSpPr>
      <xdr:spPr bwMode="auto">
        <a:xfrm>
          <a:off x="6896100" y="0"/>
          <a:ext cx="38100" cy="0"/>
        </a:xfrm>
        <a:custGeom>
          <a:avLst/>
          <a:gdLst>
            <a:gd name="T0" fmla="*/ 2147483646 w 16384"/>
            <a:gd name="T1" fmla="*/ 0 h 16384"/>
            <a:gd name="T2" fmla="*/ 0 w 16384"/>
            <a:gd name="T3" fmla="*/ 0 h 16384"/>
            <a:gd name="T4" fmla="*/ 0 w 16384"/>
            <a:gd name="T5" fmla="*/ 0 h 16384"/>
            <a:gd name="T6" fmla="*/ 2147483646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742950</xdr:colOff>
      <xdr:row>0</xdr:row>
      <xdr:rowOff>0</xdr:rowOff>
    </xdr:from>
    <xdr:to>
      <xdr:col>4</xdr:col>
      <xdr:colOff>619125</xdr:colOff>
      <xdr:row>0</xdr:row>
      <xdr:rowOff>0</xdr:rowOff>
    </xdr:to>
    <xdr:sp macro="" textlink="">
      <xdr:nvSpPr>
        <xdr:cNvPr id="45560" name="図形 1"/>
        <xdr:cNvSpPr>
          <a:spLocks/>
        </xdr:cNvSpPr>
      </xdr:nvSpPr>
      <xdr:spPr bwMode="auto">
        <a:xfrm flipH="1">
          <a:off x="730567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7.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図形 1"/>
        <xdr:cNvSpPr>
          <a:spLocks/>
        </xdr:cNvSpPr>
      </xdr:nvSpPr>
      <xdr:spPr bwMode="auto">
        <a:xfrm>
          <a:off x="80486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9</xdr:col>
      <xdr:colOff>0</xdr:colOff>
      <xdr:row>0</xdr:row>
      <xdr:rowOff>0</xdr:rowOff>
    </xdr:from>
    <xdr:to>
      <xdr:col>9</xdr:col>
      <xdr:colOff>0</xdr:colOff>
      <xdr:row>0</xdr:row>
      <xdr:rowOff>0</xdr:rowOff>
    </xdr:to>
    <xdr:sp macro="" textlink="">
      <xdr:nvSpPr>
        <xdr:cNvPr id="3" name="図形 1"/>
        <xdr:cNvSpPr>
          <a:spLocks/>
        </xdr:cNvSpPr>
      </xdr:nvSpPr>
      <xdr:spPr bwMode="auto">
        <a:xfrm flipH="1">
          <a:off x="80486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workbookViewId="0">
      <selection activeCell="E3" sqref="E3"/>
    </sheetView>
  </sheetViews>
  <sheetFormatPr defaultRowHeight="13.5" x14ac:dyDescent="0.15"/>
  <cols>
    <col min="1" max="1" width="3.75" style="63" customWidth="1"/>
    <col min="2" max="2" width="2.75" style="63" customWidth="1"/>
    <col min="3" max="3" width="33.75" style="63" customWidth="1"/>
    <col min="4" max="256" width="9" style="63"/>
    <col min="257" max="257" width="3.75" style="63" customWidth="1"/>
    <col min="258" max="258" width="2.75" style="63" customWidth="1"/>
    <col min="259" max="259" width="33.75" style="63" customWidth="1"/>
    <col min="260" max="512" width="9" style="63"/>
    <col min="513" max="513" width="3.75" style="63" customWidth="1"/>
    <col min="514" max="514" width="2.75" style="63" customWidth="1"/>
    <col min="515" max="515" width="33.75" style="63" customWidth="1"/>
    <col min="516" max="768" width="9" style="63"/>
    <col min="769" max="769" width="3.75" style="63" customWidth="1"/>
    <col min="770" max="770" width="2.75" style="63" customWidth="1"/>
    <col min="771" max="771" width="33.75" style="63" customWidth="1"/>
    <col min="772" max="1024" width="9" style="63"/>
    <col min="1025" max="1025" width="3.75" style="63" customWidth="1"/>
    <col min="1026" max="1026" width="2.75" style="63" customWidth="1"/>
    <col min="1027" max="1027" width="33.75" style="63" customWidth="1"/>
    <col min="1028" max="1280" width="9" style="63"/>
    <col min="1281" max="1281" width="3.75" style="63" customWidth="1"/>
    <col min="1282" max="1282" width="2.75" style="63" customWidth="1"/>
    <col min="1283" max="1283" width="33.75" style="63" customWidth="1"/>
    <col min="1284" max="1536" width="9" style="63"/>
    <col min="1537" max="1537" width="3.75" style="63" customWidth="1"/>
    <col min="1538" max="1538" width="2.75" style="63" customWidth="1"/>
    <col min="1539" max="1539" width="33.75" style="63" customWidth="1"/>
    <col min="1540" max="1792" width="9" style="63"/>
    <col min="1793" max="1793" width="3.75" style="63" customWidth="1"/>
    <col min="1794" max="1794" width="2.75" style="63" customWidth="1"/>
    <col min="1795" max="1795" width="33.75" style="63" customWidth="1"/>
    <col min="1796" max="2048" width="9" style="63"/>
    <col min="2049" max="2049" width="3.75" style="63" customWidth="1"/>
    <col min="2050" max="2050" width="2.75" style="63" customWidth="1"/>
    <col min="2051" max="2051" width="33.75" style="63" customWidth="1"/>
    <col min="2052" max="2304" width="9" style="63"/>
    <col min="2305" max="2305" width="3.75" style="63" customWidth="1"/>
    <col min="2306" max="2306" width="2.75" style="63" customWidth="1"/>
    <col min="2307" max="2307" width="33.75" style="63" customWidth="1"/>
    <col min="2308" max="2560" width="9" style="63"/>
    <col min="2561" max="2561" width="3.75" style="63" customWidth="1"/>
    <col min="2562" max="2562" width="2.75" style="63" customWidth="1"/>
    <col min="2563" max="2563" width="33.75" style="63" customWidth="1"/>
    <col min="2564" max="2816" width="9" style="63"/>
    <col min="2817" max="2817" width="3.75" style="63" customWidth="1"/>
    <col min="2818" max="2818" width="2.75" style="63" customWidth="1"/>
    <col min="2819" max="2819" width="33.75" style="63" customWidth="1"/>
    <col min="2820" max="3072" width="9" style="63"/>
    <col min="3073" max="3073" width="3.75" style="63" customWidth="1"/>
    <col min="3074" max="3074" width="2.75" style="63" customWidth="1"/>
    <col min="3075" max="3075" width="33.75" style="63" customWidth="1"/>
    <col min="3076" max="3328" width="9" style="63"/>
    <col min="3329" max="3329" width="3.75" style="63" customWidth="1"/>
    <col min="3330" max="3330" width="2.75" style="63" customWidth="1"/>
    <col min="3331" max="3331" width="33.75" style="63" customWidth="1"/>
    <col min="3332" max="3584" width="9" style="63"/>
    <col min="3585" max="3585" width="3.75" style="63" customWidth="1"/>
    <col min="3586" max="3586" width="2.75" style="63" customWidth="1"/>
    <col min="3587" max="3587" width="33.75" style="63" customWidth="1"/>
    <col min="3588" max="3840" width="9" style="63"/>
    <col min="3841" max="3841" width="3.75" style="63" customWidth="1"/>
    <col min="3842" max="3842" width="2.75" style="63" customWidth="1"/>
    <col min="3843" max="3843" width="33.75" style="63" customWidth="1"/>
    <col min="3844" max="4096" width="9" style="63"/>
    <col min="4097" max="4097" width="3.75" style="63" customWidth="1"/>
    <col min="4098" max="4098" width="2.75" style="63" customWidth="1"/>
    <col min="4099" max="4099" width="33.75" style="63" customWidth="1"/>
    <col min="4100" max="4352" width="9" style="63"/>
    <col min="4353" max="4353" width="3.75" style="63" customWidth="1"/>
    <col min="4354" max="4354" width="2.75" style="63" customWidth="1"/>
    <col min="4355" max="4355" width="33.75" style="63" customWidth="1"/>
    <col min="4356" max="4608" width="9" style="63"/>
    <col min="4609" max="4609" width="3.75" style="63" customWidth="1"/>
    <col min="4610" max="4610" width="2.75" style="63" customWidth="1"/>
    <col min="4611" max="4611" width="33.75" style="63" customWidth="1"/>
    <col min="4612" max="4864" width="9" style="63"/>
    <col min="4865" max="4865" width="3.75" style="63" customWidth="1"/>
    <col min="4866" max="4866" width="2.75" style="63" customWidth="1"/>
    <col min="4867" max="4867" width="33.75" style="63" customWidth="1"/>
    <col min="4868" max="5120" width="9" style="63"/>
    <col min="5121" max="5121" width="3.75" style="63" customWidth="1"/>
    <col min="5122" max="5122" width="2.75" style="63" customWidth="1"/>
    <col min="5123" max="5123" width="33.75" style="63" customWidth="1"/>
    <col min="5124" max="5376" width="9" style="63"/>
    <col min="5377" max="5377" width="3.75" style="63" customWidth="1"/>
    <col min="5378" max="5378" width="2.75" style="63" customWidth="1"/>
    <col min="5379" max="5379" width="33.75" style="63" customWidth="1"/>
    <col min="5380" max="5632" width="9" style="63"/>
    <col min="5633" max="5633" width="3.75" style="63" customWidth="1"/>
    <col min="5634" max="5634" width="2.75" style="63" customWidth="1"/>
    <col min="5635" max="5635" width="33.75" style="63" customWidth="1"/>
    <col min="5636" max="5888" width="9" style="63"/>
    <col min="5889" max="5889" width="3.75" style="63" customWidth="1"/>
    <col min="5890" max="5890" width="2.75" style="63" customWidth="1"/>
    <col min="5891" max="5891" width="33.75" style="63" customWidth="1"/>
    <col min="5892" max="6144" width="9" style="63"/>
    <col min="6145" max="6145" width="3.75" style="63" customWidth="1"/>
    <col min="6146" max="6146" width="2.75" style="63" customWidth="1"/>
    <col min="6147" max="6147" width="33.75" style="63" customWidth="1"/>
    <col min="6148" max="6400" width="9" style="63"/>
    <col min="6401" max="6401" width="3.75" style="63" customWidth="1"/>
    <col min="6402" max="6402" width="2.75" style="63" customWidth="1"/>
    <col min="6403" max="6403" width="33.75" style="63" customWidth="1"/>
    <col min="6404" max="6656" width="9" style="63"/>
    <col min="6657" max="6657" width="3.75" style="63" customWidth="1"/>
    <col min="6658" max="6658" width="2.75" style="63" customWidth="1"/>
    <col min="6659" max="6659" width="33.75" style="63" customWidth="1"/>
    <col min="6660" max="6912" width="9" style="63"/>
    <col min="6913" max="6913" width="3.75" style="63" customWidth="1"/>
    <col min="6914" max="6914" width="2.75" style="63" customWidth="1"/>
    <col min="6915" max="6915" width="33.75" style="63" customWidth="1"/>
    <col min="6916" max="7168" width="9" style="63"/>
    <col min="7169" max="7169" width="3.75" style="63" customWidth="1"/>
    <col min="7170" max="7170" width="2.75" style="63" customWidth="1"/>
    <col min="7171" max="7171" width="33.75" style="63" customWidth="1"/>
    <col min="7172" max="7424" width="9" style="63"/>
    <col min="7425" max="7425" width="3.75" style="63" customWidth="1"/>
    <col min="7426" max="7426" width="2.75" style="63" customWidth="1"/>
    <col min="7427" max="7427" width="33.75" style="63" customWidth="1"/>
    <col min="7428" max="7680" width="9" style="63"/>
    <col min="7681" max="7681" width="3.75" style="63" customWidth="1"/>
    <col min="7682" max="7682" width="2.75" style="63" customWidth="1"/>
    <col min="7683" max="7683" width="33.75" style="63" customWidth="1"/>
    <col min="7684" max="7936" width="9" style="63"/>
    <col min="7937" max="7937" width="3.75" style="63" customWidth="1"/>
    <col min="7938" max="7938" width="2.75" style="63" customWidth="1"/>
    <col min="7939" max="7939" width="33.75" style="63" customWidth="1"/>
    <col min="7940" max="8192" width="9" style="63"/>
    <col min="8193" max="8193" width="3.75" style="63" customWidth="1"/>
    <col min="8194" max="8194" width="2.75" style="63" customWidth="1"/>
    <col min="8195" max="8195" width="33.75" style="63" customWidth="1"/>
    <col min="8196" max="8448" width="9" style="63"/>
    <col min="8449" max="8449" width="3.75" style="63" customWidth="1"/>
    <col min="8450" max="8450" width="2.75" style="63" customWidth="1"/>
    <col min="8451" max="8451" width="33.75" style="63" customWidth="1"/>
    <col min="8452" max="8704" width="9" style="63"/>
    <col min="8705" max="8705" width="3.75" style="63" customWidth="1"/>
    <col min="8706" max="8706" width="2.75" style="63" customWidth="1"/>
    <col min="8707" max="8707" width="33.75" style="63" customWidth="1"/>
    <col min="8708" max="8960" width="9" style="63"/>
    <col min="8961" max="8961" width="3.75" style="63" customWidth="1"/>
    <col min="8962" max="8962" width="2.75" style="63" customWidth="1"/>
    <col min="8963" max="8963" width="33.75" style="63" customWidth="1"/>
    <col min="8964" max="9216" width="9" style="63"/>
    <col min="9217" max="9217" width="3.75" style="63" customWidth="1"/>
    <col min="9218" max="9218" width="2.75" style="63" customWidth="1"/>
    <col min="9219" max="9219" width="33.75" style="63" customWidth="1"/>
    <col min="9220" max="9472" width="9" style="63"/>
    <col min="9473" max="9473" width="3.75" style="63" customWidth="1"/>
    <col min="9474" max="9474" width="2.75" style="63" customWidth="1"/>
    <col min="9475" max="9475" width="33.75" style="63" customWidth="1"/>
    <col min="9476" max="9728" width="9" style="63"/>
    <col min="9729" max="9729" width="3.75" style="63" customWidth="1"/>
    <col min="9730" max="9730" width="2.75" style="63" customWidth="1"/>
    <col min="9731" max="9731" width="33.75" style="63" customWidth="1"/>
    <col min="9732" max="9984" width="9" style="63"/>
    <col min="9985" max="9985" width="3.75" style="63" customWidth="1"/>
    <col min="9986" max="9986" width="2.75" style="63" customWidth="1"/>
    <col min="9987" max="9987" width="33.75" style="63" customWidth="1"/>
    <col min="9988" max="10240" width="9" style="63"/>
    <col min="10241" max="10241" width="3.75" style="63" customWidth="1"/>
    <col min="10242" max="10242" width="2.75" style="63" customWidth="1"/>
    <col min="10243" max="10243" width="33.75" style="63" customWidth="1"/>
    <col min="10244" max="10496" width="9" style="63"/>
    <col min="10497" max="10497" width="3.75" style="63" customWidth="1"/>
    <col min="10498" max="10498" width="2.75" style="63" customWidth="1"/>
    <col min="10499" max="10499" width="33.75" style="63" customWidth="1"/>
    <col min="10500" max="10752" width="9" style="63"/>
    <col min="10753" max="10753" width="3.75" style="63" customWidth="1"/>
    <col min="10754" max="10754" width="2.75" style="63" customWidth="1"/>
    <col min="10755" max="10755" width="33.75" style="63" customWidth="1"/>
    <col min="10756" max="11008" width="9" style="63"/>
    <col min="11009" max="11009" width="3.75" style="63" customWidth="1"/>
    <col min="11010" max="11010" width="2.75" style="63" customWidth="1"/>
    <col min="11011" max="11011" width="33.75" style="63" customWidth="1"/>
    <col min="11012" max="11264" width="9" style="63"/>
    <col min="11265" max="11265" width="3.75" style="63" customWidth="1"/>
    <col min="11266" max="11266" width="2.75" style="63" customWidth="1"/>
    <col min="11267" max="11267" width="33.75" style="63" customWidth="1"/>
    <col min="11268" max="11520" width="9" style="63"/>
    <col min="11521" max="11521" width="3.75" style="63" customWidth="1"/>
    <col min="11522" max="11522" width="2.75" style="63" customWidth="1"/>
    <col min="11523" max="11523" width="33.75" style="63" customWidth="1"/>
    <col min="11524" max="11776" width="9" style="63"/>
    <col min="11777" max="11777" width="3.75" style="63" customWidth="1"/>
    <col min="11778" max="11778" width="2.75" style="63" customWidth="1"/>
    <col min="11779" max="11779" width="33.75" style="63" customWidth="1"/>
    <col min="11780" max="12032" width="9" style="63"/>
    <col min="12033" max="12033" width="3.75" style="63" customWidth="1"/>
    <col min="12034" max="12034" width="2.75" style="63" customWidth="1"/>
    <col min="12035" max="12035" width="33.75" style="63" customWidth="1"/>
    <col min="12036" max="12288" width="9" style="63"/>
    <col min="12289" max="12289" width="3.75" style="63" customWidth="1"/>
    <col min="12290" max="12290" width="2.75" style="63" customWidth="1"/>
    <col min="12291" max="12291" width="33.75" style="63" customWidth="1"/>
    <col min="12292" max="12544" width="9" style="63"/>
    <col min="12545" max="12545" width="3.75" style="63" customWidth="1"/>
    <col min="12546" max="12546" width="2.75" style="63" customWidth="1"/>
    <col min="12547" max="12547" width="33.75" style="63" customWidth="1"/>
    <col min="12548" max="12800" width="9" style="63"/>
    <col min="12801" max="12801" width="3.75" style="63" customWidth="1"/>
    <col min="12802" max="12802" width="2.75" style="63" customWidth="1"/>
    <col min="12803" max="12803" width="33.75" style="63" customWidth="1"/>
    <col min="12804" max="13056" width="9" style="63"/>
    <col min="13057" max="13057" width="3.75" style="63" customWidth="1"/>
    <col min="13058" max="13058" width="2.75" style="63" customWidth="1"/>
    <col min="13059" max="13059" width="33.75" style="63" customWidth="1"/>
    <col min="13060" max="13312" width="9" style="63"/>
    <col min="13313" max="13313" width="3.75" style="63" customWidth="1"/>
    <col min="13314" max="13314" width="2.75" style="63" customWidth="1"/>
    <col min="13315" max="13315" width="33.75" style="63" customWidth="1"/>
    <col min="13316" max="13568" width="9" style="63"/>
    <col min="13569" max="13569" width="3.75" style="63" customWidth="1"/>
    <col min="13570" max="13570" width="2.75" style="63" customWidth="1"/>
    <col min="13571" max="13571" width="33.75" style="63" customWidth="1"/>
    <col min="13572" max="13824" width="9" style="63"/>
    <col min="13825" max="13825" width="3.75" style="63" customWidth="1"/>
    <col min="13826" max="13826" width="2.75" style="63" customWidth="1"/>
    <col min="13827" max="13827" width="33.75" style="63" customWidth="1"/>
    <col min="13828" max="14080" width="9" style="63"/>
    <col min="14081" max="14081" width="3.75" style="63" customWidth="1"/>
    <col min="14082" max="14082" width="2.75" style="63" customWidth="1"/>
    <col min="14083" max="14083" width="33.75" style="63" customWidth="1"/>
    <col min="14084" max="14336" width="9" style="63"/>
    <col min="14337" max="14337" width="3.75" style="63" customWidth="1"/>
    <col min="14338" max="14338" width="2.75" style="63" customWidth="1"/>
    <col min="14339" max="14339" width="33.75" style="63" customWidth="1"/>
    <col min="14340" max="14592" width="9" style="63"/>
    <col min="14593" max="14593" width="3.75" style="63" customWidth="1"/>
    <col min="14594" max="14594" width="2.75" style="63" customWidth="1"/>
    <col min="14595" max="14595" width="33.75" style="63" customWidth="1"/>
    <col min="14596" max="14848" width="9" style="63"/>
    <col min="14849" max="14849" width="3.75" style="63" customWidth="1"/>
    <col min="14850" max="14850" width="2.75" style="63" customWidth="1"/>
    <col min="14851" max="14851" width="33.75" style="63" customWidth="1"/>
    <col min="14852" max="15104" width="9" style="63"/>
    <col min="15105" max="15105" width="3.75" style="63" customWidth="1"/>
    <col min="15106" max="15106" width="2.75" style="63" customWidth="1"/>
    <col min="15107" max="15107" width="33.75" style="63" customWidth="1"/>
    <col min="15108" max="15360" width="9" style="63"/>
    <col min="15361" max="15361" width="3.75" style="63" customWidth="1"/>
    <col min="15362" max="15362" width="2.75" style="63" customWidth="1"/>
    <col min="15363" max="15363" width="33.75" style="63" customWidth="1"/>
    <col min="15364" max="15616" width="9" style="63"/>
    <col min="15617" max="15617" width="3.75" style="63" customWidth="1"/>
    <col min="15618" max="15618" width="2.75" style="63" customWidth="1"/>
    <col min="15619" max="15619" width="33.75" style="63" customWidth="1"/>
    <col min="15620" max="15872" width="9" style="63"/>
    <col min="15873" max="15873" width="3.75" style="63" customWidth="1"/>
    <col min="15874" max="15874" width="2.75" style="63" customWidth="1"/>
    <col min="15875" max="15875" width="33.75" style="63" customWidth="1"/>
    <col min="15876" max="16128" width="9" style="63"/>
    <col min="16129" max="16129" width="3.75" style="63" customWidth="1"/>
    <col min="16130" max="16130" width="2.75" style="63" customWidth="1"/>
    <col min="16131" max="16131" width="33.75" style="63" customWidth="1"/>
    <col min="16132" max="16384" width="9" style="63"/>
  </cols>
  <sheetData>
    <row r="1" spans="1:3" ht="19.5" customHeight="1" x14ac:dyDescent="0.15">
      <c r="A1" s="413" t="s">
        <v>416</v>
      </c>
      <c r="B1" s="414"/>
      <c r="C1" s="414"/>
    </row>
    <row r="2" spans="1:3" ht="14.25" x14ac:dyDescent="0.15">
      <c r="A2" s="64"/>
      <c r="B2" s="65"/>
      <c r="C2" s="65"/>
    </row>
    <row r="3" spans="1:3" ht="14.25" x14ac:dyDescent="0.15">
      <c r="A3" s="66">
        <v>106</v>
      </c>
      <c r="B3" s="65"/>
      <c r="C3" s="67" t="s">
        <v>417</v>
      </c>
    </row>
    <row r="4" spans="1:3" ht="14.25" x14ac:dyDescent="0.15">
      <c r="A4" s="66">
        <v>107</v>
      </c>
      <c r="B4" s="65"/>
      <c r="C4" s="622" t="s">
        <v>532</v>
      </c>
    </row>
    <row r="5" spans="1:3" ht="14.25" x14ac:dyDescent="0.15">
      <c r="A5" s="66"/>
      <c r="B5" s="65"/>
      <c r="C5" s="622" t="s">
        <v>533</v>
      </c>
    </row>
    <row r="6" spans="1:3" ht="14.25" x14ac:dyDescent="0.15">
      <c r="A6" s="66"/>
      <c r="B6" s="65"/>
      <c r="C6" s="622" t="s">
        <v>534</v>
      </c>
    </row>
    <row r="7" spans="1:3" ht="14.25" x14ac:dyDescent="0.15">
      <c r="A7" s="66">
        <v>108</v>
      </c>
      <c r="B7" s="65"/>
      <c r="C7" s="65" t="s">
        <v>418</v>
      </c>
    </row>
    <row r="8" spans="1:3" ht="14.25" x14ac:dyDescent="0.15">
      <c r="A8" s="66"/>
      <c r="B8" s="68" t="s">
        <v>419</v>
      </c>
      <c r="C8" s="67" t="s">
        <v>420</v>
      </c>
    </row>
    <row r="9" spans="1:3" ht="14.25" x14ac:dyDescent="0.15">
      <c r="A9" s="66"/>
      <c r="B9" s="68" t="s">
        <v>421</v>
      </c>
      <c r="C9" s="67" t="s">
        <v>422</v>
      </c>
    </row>
    <row r="10" spans="1:3" ht="14.25" x14ac:dyDescent="0.15">
      <c r="A10" s="66">
        <v>109</v>
      </c>
      <c r="B10" s="65"/>
      <c r="C10" s="67" t="s">
        <v>423</v>
      </c>
    </row>
    <row r="11" spans="1:3" ht="14.25" x14ac:dyDescent="0.15">
      <c r="A11" s="66">
        <v>110</v>
      </c>
      <c r="B11" s="65"/>
      <c r="C11" s="67" t="s">
        <v>424</v>
      </c>
    </row>
    <row r="12" spans="1:3" ht="14.25" x14ac:dyDescent="0.15">
      <c r="A12" s="66">
        <v>111</v>
      </c>
      <c r="B12" s="65"/>
      <c r="C12" s="67" t="s">
        <v>425</v>
      </c>
    </row>
    <row r="13" spans="1:3" ht="14.25" x14ac:dyDescent="0.15">
      <c r="A13" s="66">
        <v>112</v>
      </c>
      <c r="B13" s="65"/>
      <c r="C13" s="67" t="s">
        <v>426</v>
      </c>
    </row>
    <row r="14" spans="1:3" ht="14.25" x14ac:dyDescent="0.15">
      <c r="A14" s="66">
        <v>113</v>
      </c>
      <c r="B14" s="65"/>
      <c r="C14" s="67" t="s">
        <v>427</v>
      </c>
    </row>
    <row r="15" spans="1:3" ht="14.25" x14ac:dyDescent="0.15">
      <c r="A15" s="66">
        <v>114</v>
      </c>
      <c r="B15" s="65"/>
      <c r="C15" s="67" t="s">
        <v>428</v>
      </c>
    </row>
    <row r="16" spans="1:3" ht="14.25" x14ac:dyDescent="0.15">
      <c r="A16" s="66">
        <v>115</v>
      </c>
      <c r="B16" s="65"/>
      <c r="C16" s="67" t="s">
        <v>429</v>
      </c>
    </row>
    <row r="17" spans="1:3" ht="14.25" x14ac:dyDescent="0.15">
      <c r="A17" s="66">
        <v>116</v>
      </c>
      <c r="B17" s="65"/>
      <c r="C17" s="65" t="s">
        <v>430</v>
      </c>
    </row>
    <row r="18" spans="1:3" ht="14.25" x14ac:dyDescent="0.15">
      <c r="A18" s="66"/>
      <c r="B18" s="68" t="s">
        <v>419</v>
      </c>
      <c r="C18" s="67" t="s">
        <v>431</v>
      </c>
    </row>
    <row r="19" spans="1:3" ht="14.25" x14ac:dyDescent="0.15">
      <c r="A19" s="66"/>
      <c r="B19" s="68" t="s">
        <v>421</v>
      </c>
      <c r="C19" s="67" t="s">
        <v>432</v>
      </c>
    </row>
    <row r="20" spans="1:3" ht="14.25" x14ac:dyDescent="0.15">
      <c r="A20" s="66">
        <v>117</v>
      </c>
      <c r="B20" s="65"/>
      <c r="C20" s="67" t="s">
        <v>433</v>
      </c>
    </row>
    <row r="21" spans="1:3" ht="14.25" x14ac:dyDescent="0.15">
      <c r="A21" s="66">
        <v>118</v>
      </c>
      <c r="B21" s="65"/>
      <c r="C21" s="67" t="s">
        <v>434</v>
      </c>
    </row>
  </sheetData>
  <mergeCells count="1">
    <mergeCell ref="A1:C1"/>
  </mergeCells>
  <phoneticPr fontId="2"/>
  <hyperlinks>
    <hyperlink ref="C3" location="'106 '!A1" display="道路現況"/>
    <hyperlink ref="C8" location="'108(1)'!A1" display="年 度 別"/>
    <hyperlink ref="C9" location="'108(2)'!A1" display="路 線 別"/>
    <hyperlink ref="C10" location="'109'!A1" display="貸切バス輸送状況"/>
    <hyperlink ref="C11" location="'110'!A1" display="タクシー業者数及び台数"/>
    <hyperlink ref="C12" location="'111'!A1" display="JR四国駅別旅客人員"/>
    <hyperlink ref="C13" location="'112'!A1" display="航空輸送状況"/>
    <hyperlink ref="C14" location="'113'!A1" display="入港船舶・船舶乗降人員及び出入貨物総トン数"/>
    <hyperlink ref="C15" location="'114'!A1" display="フェリーボート利用車台数"/>
    <hyperlink ref="C16" location="'115'!A1" display="港　　湾"/>
    <hyperlink ref="C18" location="'116(1)'!A1" display="電報・電話取扱所数"/>
    <hyperlink ref="C19" location="'116(2)'!A1" display="開通電話数"/>
    <hyperlink ref="C21" location="'118'!A1" display="大鳴門橋通行台数"/>
    <hyperlink ref="C20" location="'117'!A1" display="郵便施設数"/>
    <hyperlink ref="C4" location="'107-1'!A1" display="車種別自動車保有台数 -1"/>
    <hyperlink ref="C5" location="'107-2'!A1" display="車種別自動車保有台数 -2"/>
    <hyperlink ref="C6" location="'107-3'!A1" display="車種別自動車保有台数 -3"/>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showGridLines="0" zoomScaleNormal="100" zoomScaleSheetLayoutView="100" workbookViewId="0">
      <selection activeCell="B2" sqref="B2:I2"/>
    </sheetView>
  </sheetViews>
  <sheetFormatPr defaultRowHeight="13.5" x14ac:dyDescent="0.15"/>
  <cols>
    <col min="1" max="1" width="14.125" style="3" bestFit="1" customWidth="1"/>
    <col min="2" max="2" width="11.625" style="3" customWidth="1"/>
    <col min="3" max="5" width="11.375" style="3" customWidth="1"/>
    <col min="6" max="6" width="11.625" style="3" customWidth="1"/>
    <col min="7" max="9" width="11.375" style="3" customWidth="1"/>
    <col min="10" max="16384" width="9" style="3"/>
  </cols>
  <sheetData>
    <row r="2" spans="1:9" ht="21" customHeight="1" x14ac:dyDescent="0.2">
      <c r="A2" s="6"/>
      <c r="B2" s="448" t="s">
        <v>473</v>
      </c>
      <c r="C2" s="448"/>
      <c r="D2" s="448"/>
      <c r="E2" s="448"/>
      <c r="F2" s="448"/>
      <c r="G2" s="448"/>
      <c r="H2" s="448"/>
      <c r="I2" s="448"/>
    </row>
    <row r="3" spans="1:9" ht="18" customHeight="1" thickBot="1" x14ac:dyDescent="0.2">
      <c r="B3" s="128"/>
      <c r="C3" s="128"/>
      <c r="D3" s="128"/>
      <c r="E3" s="128"/>
      <c r="F3" s="128"/>
      <c r="G3" s="128"/>
      <c r="H3" s="128"/>
      <c r="I3" s="130" t="s">
        <v>247</v>
      </c>
    </row>
    <row r="4" spans="1:9" x14ac:dyDescent="0.15">
      <c r="B4" s="456" t="s">
        <v>243</v>
      </c>
      <c r="C4" s="471" t="s">
        <v>474</v>
      </c>
      <c r="D4" s="478"/>
      <c r="E4" s="528" t="s">
        <v>244</v>
      </c>
      <c r="F4" s="530" t="s">
        <v>243</v>
      </c>
      <c r="G4" s="471" t="s">
        <v>474</v>
      </c>
      <c r="H4" s="472"/>
      <c r="I4" s="524" t="s">
        <v>245</v>
      </c>
    </row>
    <row r="5" spans="1:9" x14ac:dyDescent="0.15">
      <c r="B5" s="457"/>
      <c r="C5" s="137" t="s">
        <v>246</v>
      </c>
      <c r="D5" s="137" t="s">
        <v>475</v>
      </c>
      <c r="E5" s="529"/>
      <c r="F5" s="531"/>
      <c r="G5" s="137" t="s">
        <v>246</v>
      </c>
      <c r="H5" s="137" t="s">
        <v>475</v>
      </c>
      <c r="I5" s="525"/>
    </row>
    <row r="6" spans="1:9" x14ac:dyDescent="0.15">
      <c r="B6" s="138" t="s">
        <v>476</v>
      </c>
      <c r="C6" s="300">
        <v>2487519</v>
      </c>
      <c r="D6" s="300">
        <v>2493377</v>
      </c>
      <c r="E6" s="301">
        <v>6945430</v>
      </c>
      <c r="F6" s="302" t="s">
        <v>87</v>
      </c>
      <c r="G6" s="303">
        <v>43582</v>
      </c>
      <c r="H6" s="304">
        <v>41932</v>
      </c>
      <c r="I6" s="305">
        <v>206756</v>
      </c>
    </row>
    <row r="7" spans="1:9" x14ac:dyDescent="0.15">
      <c r="B7" s="143">
        <v>27</v>
      </c>
      <c r="C7" s="300">
        <v>2516990</v>
      </c>
      <c r="D7" s="300">
        <v>2518008</v>
      </c>
      <c r="E7" s="301">
        <v>7086550</v>
      </c>
      <c r="F7" s="306" t="s">
        <v>88</v>
      </c>
      <c r="G7" s="303">
        <v>20758</v>
      </c>
      <c r="H7" s="304">
        <v>20783</v>
      </c>
      <c r="I7" s="304">
        <v>151619</v>
      </c>
    </row>
    <row r="8" spans="1:9" x14ac:dyDescent="0.15">
      <c r="B8" s="143">
        <v>28</v>
      </c>
      <c r="C8" s="300">
        <v>2558373</v>
      </c>
      <c r="D8" s="300">
        <v>2560734</v>
      </c>
      <c r="E8" s="301">
        <v>7010849</v>
      </c>
      <c r="F8" s="306" t="s">
        <v>89</v>
      </c>
      <c r="G8" s="303">
        <v>3859</v>
      </c>
      <c r="H8" s="304">
        <v>4721</v>
      </c>
      <c r="I8" s="304">
        <v>20130</v>
      </c>
    </row>
    <row r="9" spans="1:9" x14ac:dyDescent="0.15">
      <c r="B9" s="307"/>
      <c r="C9" s="132"/>
      <c r="D9" s="131"/>
      <c r="E9" s="301"/>
      <c r="F9" s="306" t="s">
        <v>90</v>
      </c>
      <c r="G9" s="303">
        <v>15234</v>
      </c>
      <c r="H9" s="304">
        <v>16414</v>
      </c>
      <c r="I9" s="304">
        <v>72200</v>
      </c>
    </row>
    <row r="10" spans="1:9" x14ac:dyDescent="0.15">
      <c r="B10" s="308" t="s">
        <v>91</v>
      </c>
      <c r="C10" s="309">
        <v>43409</v>
      </c>
      <c r="D10" s="310">
        <v>48799</v>
      </c>
      <c r="E10" s="311">
        <v>124281</v>
      </c>
      <c r="F10" s="306" t="s">
        <v>11</v>
      </c>
      <c r="G10" s="303">
        <v>3340</v>
      </c>
      <c r="H10" s="304">
        <v>5691</v>
      </c>
      <c r="I10" s="304">
        <v>77398</v>
      </c>
    </row>
    <row r="11" spans="1:9" x14ac:dyDescent="0.15">
      <c r="B11" s="308" t="s">
        <v>92</v>
      </c>
      <c r="C11" s="309">
        <v>20684</v>
      </c>
      <c r="D11" s="310">
        <v>24297</v>
      </c>
      <c r="E11" s="311">
        <v>52840</v>
      </c>
      <c r="F11" s="306" t="s">
        <v>93</v>
      </c>
      <c r="G11" s="303">
        <v>44050</v>
      </c>
      <c r="H11" s="304">
        <v>47292</v>
      </c>
      <c r="I11" s="304">
        <v>154972</v>
      </c>
    </row>
    <row r="12" spans="1:9" x14ac:dyDescent="0.15">
      <c r="B12" s="308" t="s">
        <v>94</v>
      </c>
      <c r="C12" s="309">
        <v>8531</v>
      </c>
      <c r="D12" s="310">
        <v>12464</v>
      </c>
      <c r="E12" s="311">
        <v>25551</v>
      </c>
      <c r="F12" s="306" t="s">
        <v>95</v>
      </c>
      <c r="G12" s="303">
        <v>42057</v>
      </c>
      <c r="H12" s="304">
        <v>43232</v>
      </c>
      <c r="I12" s="304">
        <v>128147</v>
      </c>
    </row>
    <row r="13" spans="1:9" x14ac:dyDescent="0.15">
      <c r="B13" s="308" t="s">
        <v>96</v>
      </c>
      <c r="C13" s="309">
        <v>93336</v>
      </c>
      <c r="D13" s="310">
        <v>91712</v>
      </c>
      <c r="E13" s="311">
        <v>323360</v>
      </c>
      <c r="F13" s="306" t="s">
        <v>97</v>
      </c>
      <c r="G13" s="303">
        <v>79407</v>
      </c>
      <c r="H13" s="304">
        <v>82252</v>
      </c>
      <c r="I13" s="304">
        <v>244171</v>
      </c>
    </row>
    <row r="14" spans="1:9" x14ac:dyDescent="0.15">
      <c r="B14" s="308" t="s">
        <v>98</v>
      </c>
      <c r="C14" s="309">
        <v>33080</v>
      </c>
      <c r="D14" s="310">
        <v>29476</v>
      </c>
      <c r="E14" s="311">
        <v>87822</v>
      </c>
      <c r="F14" s="306" t="s">
        <v>99</v>
      </c>
      <c r="G14" s="303">
        <v>69618</v>
      </c>
      <c r="H14" s="304">
        <v>76368</v>
      </c>
      <c r="I14" s="304">
        <v>212371</v>
      </c>
    </row>
    <row r="15" spans="1:9" x14ac:dyDescent="0.15">
      <c r="B15" s="308" t="s">
        <v>100</v>
      </c>
      <c r="C15" s="309">
        <v>89746</v>
      </c>
      <c r="D15" s="310">
        <v>84604</v>
      </c>
      <c r="E15" s="311">
        <v>177237</v>
      </c>
      <c r="F15" s="306" t="s">
        <v>101</v>
      </c>
      <c r="G15" s="303">
        <v>20809</v>
      </c>
      <c r="H15" s="304">
        <v>21227</v>
      </c>
      <c r="I15" s="304">
        <v>50198</v>
      </c>
    </row>
    <row r="16" spans="1:9" x14ac:dyDescent="0.15">
      <c r="B16" s="308" t="s">
        <v>102</v>
      </c>
      <c r="C16" s="309">
        <v>957421</v>
      </c>
      <c r="D16" s="310">
        <v>882652</v>
      </c>
      <c r="E16" s="311">
        <v>1590539</v>
      </c>
      <c r="F16" s="306" t="s">
        <v>103</v>
      </c>
      <c r="G16" s="303">
        <v>119239</v>
      </c>
      <c r="H16" s="304">
        <v>110785</v>
      </c>
      <c r="I16" s="304">
        <v>357766</v>
      </c>
    </row>
    <row r="17" spans="2:9" x14ac:dyDescent="0.15">
      <c r="B17" s="312" t="s">
        <v>104</v>
      </c>
      <c r="C17" s="309">
        <v>82353</v>
      </c>
      <c r="D17" s="310">
        <v>83191</v>
      </c>
      <c r="E17" s="311">
        <v>228498</v>
      </c>
      <c r="F17" s="306" t="s">
        <v>105</v>
      </c>
      <c r="G17" s="303">
        <v>5217</v>
      </c>
      <c r="H17" s="304">
        <v>8108</v>
      </c>
      <c r="I17" s="304">
        <v>29457</v>
      </c>
    </row>
    <row r="18" spans="2:9" x14ac:dyDescent="0.15">
      <c r="B18" s="312" t="s">
        <v>106</v>
      </c>
      <c r="C18" s="309">
        <v>59207</v>
      </c>
      <c r="D18" s="310">
        <v>63321</v>
      </c>
      <c r="E18" s="311">
        <v>100261</v>
      </c>
      <c r="F18" s="306" t="s">
        <v>8</v>
      </c>
      <c r="G18" s="303">
        <v>9230</v>
      </c>
      <c r="H18" s="304">
        <v>9320</v>
      </c>
      <c r="I18" s="304">
        <v>33526</v>
      </c>
    </row>
    <row r="19" spans="2:9" x14ac:dyDescent="0.15">
      <c r="B19" s="308" t="s">
        <v>107</v>
      </c>
      <c r="C19" s="309">
        <v>44275</v>
      </c>
      <c r="D19" s="310">
        <v>43153</v>
      </c>
      <c r="E19" s="311">
        <v>146826</v>
      </c>
      <c r="F19" s="306" t="s">
        <v>7</v>
      </c>
      <c r="G19" s="303">
        <v>12198</v>
      </c>
      <c r="H19" s="304">
        <v>11518</v>
      </c>
      <c r="I19" s="304">
        <v>68818</v>
      </c>
    </row>
    <row r="20" spans="2:9" x14ac:dyDescent="0.15">
      <c r="B20" s="308" t="s">
        <v>108</v>
      </c>
      <c r="C20" s="309">
        <v>73275</v>
      </c>
      <c r="D20" s="310">
        <v>77800</v>
      </c>
      <c r="E20" s="311">
        <v>277554</v>
      </c>
      <c r="F20" s="306" t="s">
        <v>10</v>
      </c>
      <c r="G20" s="303">
        <v>14892</v>
      </c>
      <c r="H20" s="304">
        <v>14565</v>
      </c>
      <c r="I20" s="304">
        <v>19195</v>
      </c>
    </row>
    <row r="21" spans="2:9" x14ac:dyDescent="0.15">
      <c r="B21" s="308" t="s">
        <v>109</v>
      </c>
      <c r="C21" s="309">
        <v>17498</v>
      </c>
      <c r="D21" s="310">
        <v>18827</v>
      </c>
      <c r="E21" s="311">
        <v>84557</v>
      </c>
      <c r="F21" s="306" t="s">
        <v>110</v>
      </c>
      <c r="G21" s="303">
        <v>24505</v>
      </c>
      <c r="H21" s="304">
        <v>21931</v>
      </c>
      <c r="I21" s="304">
        <v>36263</v>
      </c>
    </row>
    <row r="22" spans="2:9" x14ac:dyDescent="0.15">
      <c r="B22" s="308" t="s">
        <v>111</v>
      </c>
      <c r="C22" s="309">
        <v>87415</v>
      </c>
      <c r="D22" s="310">
        <v>93925</v>
      </c>
      <c r="E22" s="311">
        <v>238695</v>
      </c>
      <c r="F22" s="306" t="s">
        <v>112</v>
      </c>
      <c r="G22" s="303">
        <v>21838</v>
      </c>
      <c r="H22" s="304">
        <v>16889</v>
      </c>
      <c r="I22" s="304">
        <v>30843</v>
      </c>
    </row>
    <row r="23" spans="2:9" x14ac:dyDescent="0.15">
      <c r="B23" s="308" t="s">
        <v>113</v>
      </c>
      <c r="C23" s="309">
        <v>25517</v>
      </c>
      <c r="D23" s="310">
        <v>25068</v>
      </c>
      <c r="E23" s="311">
        <v>157199</v>
      </c>
      <c r="F23" s="306" t="s">
        <v>114</v>
      </c>
      <c r="G23" s="303">
        <v>2308</v>
      </c>
      <c r="H23" s="304">
        <v>3515</v>
      </c>
      <c r="I23" s="304">
        <v>10018</v>
      </c>
    </row>
    <row r="24" spans="2:9" x14ac:dyDescent="0.15">
      <c r="B24" s="308" t="s">
        <v>115</v>
      </c>
      <c r="C24" s="309">
        <v>17719</v>
      </c>
      <c r="D24" s="310">
        <v>17954</v>
      </c>
      <c r="E24" s="311">
        <v>74905</v>
      </c>
      <c r="F24" s="306" t="s">
        <v>116</v>
      </c>
      <c r="G24" s="303">
        <v>77714</v>
      </c>
      <c r="H24" s="304">
        <v>73986</v>
      </c>
      <c r="I24" s="304">
        <v>160151</v>
      </c>
    </row>
    <row r="25" spans="2:9" x14ac:dyDescent="0.15">
      <c r="B25" s="308" t="s">
        <v>117</v>
      </c>
      <c r="C25" s="309">
        <v>5291</v>
      </c>
      <c r="D25" s="310">
        <v>6251</v>
      </c>
      <c r="E25" s="311">
        <v>42675</v>
      </c>
      <c r="F25" s="306" t="s">
        <v>118</v>
      </c>
      <c r="G25" s="303">
        <v>2370</v>
      </c>
      <c r="H25" s="304">
        <v>2335</v>
      </c>
      <c r="I25" s="304">
        <v>14553</v>
      </c>
    </row>
    <row r="26" spans="2:9" ht="14.25" thickBot="1" x14ac:dyDescent="0.2">
      <c r="B26" s="313" t="s">
        <v>119</v>
      </c>
      <c r="C26" s="314">
        <v>27851</v>
      </c>
      <c r="D26" s="315">
        <v>33206</v>
      </c>
      <c r="E26" s="316">
        <v>110799</v>
      </c>
      <c r="F26" s="317" t="s">
        <v>120</v>
      </c>
      <c r="G26" s="314">
        <v>20472</v>
      </c>
      <c r="H26" s="315">
        <v>22535</v>
      </c>
      <c r="I26" s="315">
        <v>12873</v>
      </c>
    </row>
    <row r="27" spans="2:9" x14ac:dyDescent="0.15">
      <c r="B27" s="526" t="s">
        <v>333</v>
      </c>
      <c r="C27" s="526"/>
      <c r="D27" s="526"/>
      <c r="E27" s="526"/>
      <c r="F27" s="526"/>
      <c r="G27" s="131"/>
      <c r="H27" s="131"/>
      <c r="I27" s="131"/>
    </row>
    <row r="28" spans="2:9" x14ac:dyDescent="0.15">
      <c r="B28" s="527" t="s">
        <v>205</v>
      </c>
      <c r="C28" s="527"/>
      <c r="D28" s="318"/>
      <c r="E28" s="318"/>
      <c r="F28" s="319"/>
      <c r="G28" s="320"/>
      <c r="H28" s="320"/>
      <c r="I28" s="131"/>
    </row>
    <row r="29" spans="2:9" x14ac:dyDescent="0.15">
      <c r="C29" s="9"/>
      <c r="G29" s="9"/>
    </row>
    <row r="30" spans="2:9" x14ac:dyDescent="0.15">
      <c r="C30" s="9"/>
    </row>
    <row r="33" spans="3:7" x14ac:dyDescent="0.15">
      <c r="C33" s="9"/>
      <c r="G33" s="9"/>
    </row>
    <row r="34" spans="3:7" x14ac:dyDescent="0.15">
      <c r="G34" s="9"/>
    </row>
  </sheetData>
  <mergeCells count="9">
    <mergeCell ref="B2:I2"/>
    <mergeCell ref="I4:I5"/>
    <mergeCell ref="B27:F27"/>
    <mergeCell ref="B28:C28"/>
    <mergeCell ref="E4:E5"/>
    <mergeCell ref="G4:H4"/>
    <mergeCell ref="B4:B5"/>
    <mergeCell ref="C4:D4"/>
    <mergeCell ref="F4:F5"/>
  </mergeCells>
  <phoneticPr fontId="2"/>
  <printOptions horizontalCentered="1"/>
  <pageMargins left="0.51181102362204722" right="0.51181102362204722" top="0.74803149606299213" bottom="0.74803149606299213" header="0.51181102362204722" footer="0.51181102362204722"/>
  <pageSetup paperSize="9" scale="89" orientation="portrait" r:id="rId1"/>
  <headerFooter alignWithMargins="0"/>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2"/>
  <sheetViews>
    <sheetView showGridLines="0" zoomScaleNormal="100" zoomScaleSheetLayoutView="100" workbookViewId="0">
      <selection activeCell="B2" sqref="B2:G2"/>
    </sheetView>
  </sheetViews>
  <sheetFormatPr defaultRowHeight="13.5" x14ac:dyDescent="0.15"/>
  <cols>
    <col min="1" max="1" width="14.625" style="3" bestFit="1" customWidth="1"/>
    <col min="2" max="2" width="16.75" style="3" customWidth="1"/>
    <col min="3" max="7" width="14.875" style="3" customWidth="1"/>
    <col min="8" max="16384" width="9" style="3"/>
  </cols>
  <sheetData>
    <row r="2" spans="1:7" ht="21" customHeight="1" x14ac:dyDescent="0.2">
      <c r="A2" s="6"/>
      <c r="B2" s="448" t="s">
        <v>477</v>
      </c>
      <c r="C2" s="448"/>
      <c r="D2" s="448"/>
      <c r="E2" s="448"/>
      <c r="F2" s="448"/>
      <c r="G2" s="448"/>
    </row>
    <row r="3" spans="1:7" s="5" customFormat="1" ht="17.100000000000001" customHeight="1" thickBot="1" x14ac:dyDescent="0.2">
      <c r="B3" s="128"/>
      <c r="C3" s="128"/>
      <c r="D3" s="128"/>
      <c r="E3" s="128"/>
      <c r="F3" s="128"/>
      <c r="G3" s="321" t="s">
        <v>256</v>
      </c>
    </row>
    <row r="4" spans="1:7" ht="17.100000000000001" customHeight="1" x14ac:dyDescent="0.15">
      <c r="B4" s="456" t="s">
        <v>139</v>
      </c>
      <c r="C4" s="532" t="s">
        <v>140</v>
      </c>
      <c r="D4" s="520"/>
      <c r="E4" s="520"/>
      <c r="F4" s="520"/>
      <c r="G4" s="533"/>
    </row>
    <row r="5" spans="1:7" ht="17.100000000000001" customHeight="1" x14ac:dyDescent="0.15">
      <c r="B5" s="457"/>
      <c r="C5" s="322" t="s">
        <v>141</v>
      </c>
      <c r="D5" s="322" t="s">
        <v>230</v>
      </c>
      <c r="E5" s="323" t="s">
        <v>142</v>
      </c>
      <c r="F5" s="323" t="s">
        <v>143</v>
      </c>
      <c r="G5" s="171" t="s">
        <v>220</v>
      </c>
    </row>
    <row r="6" spans="1:7" ht="17.100000000000001" customHeight="1" x14ac:dyDescent="0.15">
      <c r="B6" s="138" t="s">
        <v>478</v>
      </c>
      <c r="C6" s="324">
        <v>434516</v>
      </c>
      <c r="D6" s="324">
        <v>416798</v>
      </c>
      <c r="E6" s="324">
        <v>16100</v>
      </c>
      <c r="F6" s="324" t="s">
        <v>221</v>
      </c>
      <c r="G6" s="324" t="s">
        <v>221</v>
      </c>
    </row>
    <row r="7" spans="1:7" ht="17.100000000000001" customHeight="1" x14ac:dyDescent="0.15">
      <c r="B7" s="143" t="s">
        <v>356</v>
      </c>
      <c r="C7" s="324">
        <v>468241</v>
      </c>
      <c r="D7" s="324">
        <v>449505</v>
      </c>
      <c r="E7" s="324">
        <v>16867</v>
      </c>
      <c r="F7" s="324" t="s">
        <v>221</v>
      </c>
      <c r="G7" s="324" t="s">
        <v>221</v>
      </c>
    </row>
    <row r="8" spans="1:7" ht="17.100000000000001" customHeight="1" x14ac:dyDescent="0.15">
      <c r="B8" s="143" t="s">
        <v>381</v>
      </c>
      <c r="C8" s="324">
        <v>499765</v>
      </c>
      <c r="D8" s="324">
        <v>481580</v>
      </c>
      <c r="E8" s="324">
        <v>16708</v>
      </c>
      <c r="F8" s="324">
        <v>1408</v>
      </c>
      <c r="G8" s="324" t="s">
        <v>221</v>
      </c>
    </row>
    <row r="9" spans="1:7" ht="17.100000000000001" customHeight="1" x14ac:dyDescent="0.15">
      <c r="B9" s="143" t="s">
        <v>382</v>
      </c>
      <c r="C9" s="325">
        <v>493864</v>
      </c>
      <c r="D9" s="324">
        <v>475767</v>
      </c>
      <c r="E9" s="324">
        <v>15781</v>
      </c>
      <c r="F9" s="324">
        <v>1671</v>
      </c>
      <c r="G9" s="324" t="s">
        <v>221</v>
      </c>
    </row>
    <row r="10" spans="1:7" ht="17.100000000000001" customHeight="1" thickBot="1" x14ac:dyDescent="0.2">
      <c r="B10" s="144" t="s">
        <v>479</v>
      </c>
      <c r="C10" s="326">
        <v>525439</v>
      </c>
      <c r="D10" s="327">
        <v>509982</v>
      </c>
      <c r="E10" s="327">
        <v>13166</v>
      </c>
      <c r="F10" s="327">
        <v>1676</v>
      </c>
      <c r="G10" s="327" t="s">
        <v>177</v>
      </c>
    </row>
    <row r="11" spans="1:7" ht="17.100000000000001" customHeight="1" thickBot="1" x14ac:dyDescent="0.2">
      <c r="B11" s="328"/>
      <c r="C11" s="328"/>
      <c r="D11" s="328"/>
      <c r="E11" s="328"/>
      <c r="F11" s="328"/>
      <c r="G11" s="329"/>
    </row>
    <row r="12" spans="1:7" ht="17.100000000000001" customHeight="1" x14ac:dyDescent="0.15">
      <c r="B12" s="456" t="s">
        <v>139</v>
      </c>
      <c r="C12" s="532" t="s">
        <v>480</v>
      </c>
      <c r="D12" s="520"/>
      <c r="E12" s="520"/>
      <c r="F12" s="520"/>
      <c r="G12" s="533"/>
    </row>
    <row r="13" spans="1:7" ht="17.100000000000001" customHeight="1" x14ac:dyDescent="0.15">
      <c r="B13" s="457"/>
      <c r="C13" s="322" t="s">
        <v>141</v>
      </c>
      <c r="D13" s="322" t="s">
        <v>230</v>
      </c>
      <c r="E13" s="323" t="s">
        <v>142</v>
      </c>
      <c r="F13" s="323" t="s">
        <v>143</v>
      </c>
      <c r="G13" s="171" t="s">
        <v>220</v>
      </c>
    </row>
    <row r="14" spans="1:7" ht="17.100000000000001" customHeight="1" x14ac:dyDescent="0.15">
      <c r="B14" s="138" t="s">
        <v>478</v>
      </c>
      <c r="C14" s="324">
        <v>448826</v>
      </c>
      <c r="D14" s="324">
        <v>430160</v>
      </c>
      <c r="E14" s="324">
        <v>16591</v>
      </c>
      <c r="F14" s="324" t="s">
        <v>221</v>
      </c>
      <c r="G14" s="324" t="s">
        <v>221</v>
      </c>
    </row>
    <row r="15" spans="1:7" ht="17.100000000000001" customHeight="1" x14ac:dyDescent="0.15">
      <c r="B15" s="143" t="s">
        <v>356</v>
      </c>
      <c r="C15" s="324">
        <v>486482</v>
      </c>
      <c r="D15" s="324">
        <v>467490</v>
      </c>
      <c r="E15" s="324">
        <v>16965</v>
      </c>
      <c r="F15" s="324" t="s">
        <v>221</v>
      </c>
      <c r="G15" s="324" t="s">
        <v>221</v>
      </c>
    </row>
    <row r="16" spans="1:7" ht="17.100000000000001" customHeight="1" x14ac:dyDescent="0.15">
      <c r="B16" s="143" t="s">
        <v>381</v>
      </c>
      <c r="C16" s="324">
        <v>512088</v>
      </c>
      <c r="D16" s="324">
        <v>493521</v>
      </c>
      <c r="E16" s="324">
        <v>16736</v>
      </c>
      <c r="F16" s="324">
        <v>1762</v>
      </c>
      <c r="G16" s="324" t="s">
        <v>221</v>
      </c>
    </row>
    <row r="17" spans="2:7" ht="17.100000000000001" customHeight="1" x14ac:dyDescent="0.15">
      <c r="B17" s="143" t="s">
        <v>382</v>
      </c>
      <c r="C17" s="325">
        <v>506257</v>
      </c>
      <c r="D17" s="324">
        <v>488202</v>
      </c>
      <c r="E17" s="324">
        <v>15825</v>
      </c>
      <c r="F17" s="324">
        <v>1717</v>
      </c>
      <c r="G17" s="324" t="s">
        <v>221</v>
      </c>
    </row>
    <row r="18" spans="2:7" ht="17.100000000000001" customHeight="1" thickBot="1" x14ac:dyDescent="0.2">
      <c r="B18" s="144" t="s">
        <v>479</v>
      </c>
      <c r="C18" s="326">
        <v>533989</v>
      </c>
      <c r="D18" s="327">
        <v>516613</v>
      </c>
      <c r="E18" s="327">
        <v>15090</v>
      </c>
      <c r="F18" s="327">
        <v>1596</v>
      </c>
      <c r="G18" s="327" t="s">
        <v>177</v>
      </c>
    </row>
    <row r="19" spans="2:7" ht="17.100000000000001" customHeight="1" x14ac:dyDescent="0.15">
      <c r="B19" s="330" t="s">
        <v>481</v>
      </c>
      <c r="C19" s="280"/>
      <c r="D19" s="280"/>
      <c r="E19" s="280"/>
      <c r="F19" s="280"/>
      <c r="G19" s="280"/>
    </row>
    <row r="20" spans="2:7" ht="17.100000000000001" customHeight="1" x14ac:dyDescent="0.15">
      <c r="B20" s="330" t="s">
        <v>482</v>
      </c>
      <c r="C20" s="280"/>
      <c r="D20" s="280"/>
      <c r="E20" s="280"/>
      <c r="F20" s="280"/>
      <c r="G20" s="280"/>
    </row>
    <row r="21" spans="2:7" ht="17.100000000000001" customHeight="1" x14ac:dyDescent="0.15">
      <c r="B21" s="38" t="s">
        <v>483</v>
      </c>
      <c r="C21" s="69"/>
      <c r="D21" s="69"/>
      <c r="E21" s="69"/>
      <c r="F21" s="69"/>
      <c r="G21" s="69"/>
    </row>
    <row r="22" spans="2:7" ht="17.100000000000001" customHeight="1" x14ac:dyDescent="0.15">
      <c r="B22" s="38"/>
      <c r="C22" s="8"/>
      <c r="D22" s="8"/>
      <c r="E22" s="8"/>
      <c r="F22" s="8"/>
      <c r="G22" s="8"/>
    </row>
    <row r="23" spans="2:7" ht="9.9499999999999993" customHeight="1" x14ac:dyDescent="0.15"/>
    <row r="24" spans="2:7" ht="9.9499999999999993" customHeight="1" x14ac:dyDescent="0.15"/>
    <row r="25" spans="2:7" ht="9.9499999999999993" customHeight="1" x14ac:dyDescent="0.15"/>
    <row r="26" spans="2:7" ht="9.9499999999999993" customHeight="1" x14ac:dyDescent="0.15"/>
    <row r="27" spans="2:7" ht="9.9499999999999993" customHeight="1" x14ac:dyDescent="0.15"/>
    <row r="28" spans="2:7" ht="9.9499999999999993" customHeight="1" x14ac:dyDescent="0.15"/>
    <row r="29" spans="2:7" ht="9.9499999999999993" customHeight="1" x14ac:dyDescent="0.15"/>
    <row r="30" spans="2:7" ht="9.9499999999999993" customHeight="1" x14ac:dyDescent="0.15"/>
    <row r="31" spans="2:7" ht="9.9499999999999993" customHeight="1" x14ac:dyDescent="0.15"/>
    <row r="32" spans="2:7" ht="9.9499999999999993" customHeight="1" x14ac:dyDescent="0.15"/>
    <row r="33" ht="9.9499999999999993" customHeight="1" x14ac:dyDescent="0.15"/>
    <row r="34" ht="9.9499999999999993" customHeight="1" x14ac:dyDescent="0.15"/>
    <row r="35" ht="9.9499999999999993" customHeight="1" x14ac:dyDescent="0.15"/>
    <row r="36" ht="9.9499999999999993" customHeight="1" x14ac:dyDescent="0.15"/>
    <row r="37" ht="9.9499999999999993" customHeight="1" x14ac:dyDescent="0.15"/>
    <row r="38" ht="9.9499999999999993" customHeight="1" x14ac:dyDescent="0.15"/>
    <row r="39" ht="9.9499999999999993" customHeight="1" x14ac:dyDescent="0.15"/>
    <row r="40" ht="9.9499999999999993" customHeight="1" x14ac:dyDescent="0.15"/>
    <row r="41" ht="9.9499999999999993" customHeight="1" x14ac:dyDescent="0.15"/>
    <row r="42" ht="9.9499999999999993" customHeight="1" x14ac:dyDescent="0.15"/>
    <row r="43" ht="9.9499999999999993" customHeight="1" x14ac:dyDescent="0.15"/>
    <row r="44" ht="9.9499999999999993" customHeight="1" x14ac:dyDescent="0.15"/>
    <row r="45" ht="9.9499999999999993" customHeight="1" x14ac:dyDescent="0.15"/>
    <row r="46" ht="9.9499999999999993" customHeight="1" x14ac:dyDescent="0.15"/>
    <row r="47" ht="9.9499999999999993" customHeight="1" x14ac:dyDescent="0.15"/>
    <row r="48" ht="9.9499999999999993" customHeight="1" x14ac:dyDescent="0.15"/>
    <row r="49" ht="9.9499999999999993" customHeight="1" x14ac:dyDescent="0.15"/>
    <row r="50" ht="9.9499999999999993" customHeight="1" x14ac:dyDescent="0.15"/>
    <row r="51" ht="9.9499999999999993" customHeight="1" x14ac:dyDescent="0.15"/>
    <row r="52" ht="9.9499999999999993" customHeight="1" x14ac:dyDescent="0.15"/>
    <row r="53" ht="9.9499999999999993" customHeight="1" x14ac:dyDescent="0.15"/>
    <row r="54" ht="9.9499999999999993" customHeight="1" x14ac:dyDescent="0.15"/>
    <row r="55" ht="9.9499999999999993" customHeight="1" x14ac:dyDescent="0.15"/>
    <row r="56" ht="9.9499999999999993" customHeight="1" x14ac:dyDescent="0.15"/>
    <row r="57" ht="9.9499999999999993" customHeight="1" x14ac:dyDescent="0.15"/>
    <row r="58" ht="9.9499999999999993" customHeight="1" x14ac:dyDescent="0.15"/>
    <row r="59" ht="9.9499999999999993" customHeight="1" x14ac:dyDescent="0.15"/>
    <row r="60" ht="9.9499999999999993" customHeight="1" x14ac:dyDescent="0.15"/>
    <row r="61" ht="9.9499999999999993" customHeight="1" x14ac:dyDescent="0.15"/>
    <row r="62" ht="9.9499999999999993" customHeight="1" x14ac:dyDescent="0.15"/>
    <row r="63" ht="9.9499999999999993" customHeight="1" x14ac:dyDescent="0.15"/>
    <row r="64" ht="9.9499999999999993" customHeight="1" x14ac:dyDescent="0.15"/>
    <row r="65" ht="9.9499999999999993" customHeight="1" x14ac:dyDescent="0.15"/>
    <row r="66" ht="9.9499999999999993" customHeight="1" x14ac:dyDescent="0.15"/>
    <row r="67" ht="9.9499999999999993" customHeight="1" x14ac:dyDescent="0.15"/>
    <row r="68" ht="9.9499999999999993" customHeight="1" x14ac:dyDescent="0.15"/>
    <row r="69" ht="9.9499999999999993" customHeight="1" x14ac:dyDescent="0.15"/>
    <row r="70" ht="9.9499999999999993" customHeight="1" x14ac:dyDescent="0.15"/>
    <row r="71" ht="9.9499999999999993" customHeight="1" x14ac:dyDescent="0.15"/>
    <row r="72" ht="9.9499999999999993" customHeight="1" x14ac:dyDescent="0.15"/>
    <row r="73" ht="9.9499999999999993" customHeight="1" x14ac:dyDescent="0.15"/>
    <row r="74" ht="9.9499999999999993" customHeight="1" x14ac:dyDescent="0.15"/>
    <row r="75" ht="9.9499999999999993" customHeight="1" x14ac:dyDescent="0.15"/>
    <row r="76" ht="9.9499999999999993" customHeight="1" x14ac:dyDescent="0.15"/>
    <row r="77" ht="9.9499999999999993" customHeight="1" x14ac:dyDescent="0.15"/>
    <row r="78" ht="9.9499999999999993" customHeight="1" x14ac:dyDescent="0.15"/>
    <row r="79" ht="9.9499999999999993" customHeight="1" x14ac:dyDescent="0.15"/>
    <row r="80" ht="9.9499999999999993" customHeight="1" x14ac:dyDescent="0.15"/>
    <row r="81" ht="9.9499999999999993" customHeight="1" x14ac:dyDescent="0.15"/>
    <row r="82" ht="9.9499999999999993" customHeight="1" x14ac:dyDescent="0.15"/>
    <row r="83" ht="9.9499999999999993" customHeight="1" x14ac:dyDescent="0.15"/>
    <row r="84" ht="9.9499999999999993" customHeight="1" x14ac:dyDescent="0.15"/>
    <row r="85" ht="9.9499999999999993" customHeight="1" x14ac:dyDescent="0.15"/>
    <row r="86" ht="9.9499999999999993" customHeight="1" x14ac:dyDescent="0.15"/>
    <row r="87" ht="9.9499999999999993" customHeight="1" x14ac:dyDescent="0.15"/>
    <row r="88" ht="9.9499999999999993" customHeight="1" x14ac:dyDescent="0.15"/>
    <row r="89" ht="9.9499999999999993" customHeight="1" x14ac:dyDescent="0.15"/>
    <row r="90" ht="9.9499999999999993" customHeight="1" x14ac:dyDescent="0.15"/>
    <row r="91" ht="9.9499999999999993" customHeight="1" x14ac:dyDescent="0.15"/>
    <row r="92" ht="9.9499999999999993" customHeight="1" x14ac:dyDescent="0.15"/>
  </sheetData>
  <mergeCells count="5">
    <mergeCell ref="B2:G2"/>
    <mergeCell ref="B4:B5"/>
    <mergeCell ref="B12:B13"/>
    <mergeCell ref="C4:G4"/>
    <mergeCell ref="C12:G12"/>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28"/>
  <sheetViews>
    <sheetView showGridLines="0" zoomScaleNormal="100" zoomScaleSheetLayoutView="100" workbookViewId="0">
      <selection activeCell="R24" sqref="R24"/>
    </sheetView>
  </sheetViews>
  <sheetFormatPr defaultRowHeight="13.5" x14ac:dyDescent="0.15"/>
  <cols>
    <col min="1" max="1" width="14.625" style="12" bestFit="1" customWidth="1"/>
    <col min="2" max="3" width="2.125" style="12" customWidth="1"/>
    <col min="4" max="4" width="11.375" style="12" customWidth="1"/>
    <col min="5" max="12" width="9.5" style="12" customWidth="1"/>
    <col min="13" max="13" width="9" style="12"/>
    <col min="14" max="14" width="11.25" style="12" customWidth="1"/>
    <col min="15" max="15" width="10" style="12" customWidth="1"/>
    <col min="16" max="19" width="10.5" style="12" bestFit="1" customWidth="1"/>
    <col min="20" max="20" width="13.25" style="12" customWidth="1"/>
    <col min="21" max="21" width="16.125" style="12" customWidth="1"/>
    <col min="22" max="16384" width="9" style="12"/>
  </cols>
  <sheetData>
    <row r="2" spans="1:21" ht="23.25" customHeight="1" x14ac:dyDescent="0.2">
      <c r="A2" s="10"/>
      <c r="B2" s="549" t="s">
        <v>484</v>
      </c>
      <c r="C2" s="549"/>
      <c r="D2" s="549"/>
      <c r="E2" s="549"/>
      <c r="F2" s="549"/>
      <c r="G2" s="549"/>
      <c r="H2" s="549"/>
      <c r="I2" s="549"/>
      <c r="J2" s="549"/>
      <c r="K2" s="549"/>
      <c r="L2" s="549"/>
    </row>
    <row r="3" spans="1:21" ht="20.25" customHeight="1" x14ac:dyDescent="0.15">
      <c r="B3" s="549" t="s">
        <v>485</v>
      </c>
      <c r="C3" s="549"/>
      <c r="D3" s="549"/>
      <c r="E3" s="549"/>
      <c r="F3" s="549"/>
      <c r="G3" s="549"/>
      <c r="H3" s="549"/>
      <c r="I3" s="549"/>
      <c r="J3" s="549"/>
      <c r="K3" s="549"/>
      <c r="L3" s="549"/>
    </row>
    <row r="4" spans="1:21" s="11" customFormat="1" ht="15" customHeight="1" thickBot="1" x14ac:dyDescent="0.2">
      <c r="B4" s="331"/>
      <c r="C4" s="331"/>
      <c r="D4" s="331"/>
      <c r="E4" s="331"/>
      <c r="F4" s="331"/>
      <c r="G4" s="331"/>
      <c r="H4" s="331"/>
      <c r="I4" s="331"/>
      <c r="J4" s="331"/>
      <c r="K4" s="552" t="s">
        <v>486</v>
      </c>
      <c r="L4" s="552"/>
    </row>
    <row r="5" spans="1:21" ht="14.1" customHeight="1" x14ac:dyDescent="0.15">
      <c r="B5" s="332"/>
      <c r="C5" s="544" t="s">
        <v>121</v>
      </c>
      <c r="D5" s="545"/>
      <c r="E5" s="536" t="s">
        <v>122</v>
      </c>
      <c r="F5" s="548"/>
      <c r="G5" s="536" t="s">
        <v>123</v>
      </c>
      <c r="H5" s="537"/>
      <c r="I5" s="548"/>
      <c r="J5" s="536" t="s">
        <v>282</v>
      </c>
      <c r="K5" s="537"/>
      <c r="L5" s="537"/>
    </row>
    <row r="6" spans="1:21" ht="14.1" customHeight="1" x14ac:dyDescent="0.15">
      <c r="B6" s="333"/>
      <c r="C6" s="546"/>
      <c r="D6" s="547"/>
      <c r="E6" s="334" t="s">
        <v>487</v>
      </c>
      <c r="F6" s="334" t="s">
        <v>124</v>
      </c>
      <c r="G6" s="334" t="s">
        <v>283</v>
      </c>
      <c r="H6" s="334" t="s">
        <v>125</v>
      </c>
      <c r="I6" s="334" t="s">
        <v>126</v>
      </c>
      <c r="J6" s="334" t="s">
        <v>283</v>
      </c>
      <c r="K6" s="334" t="s">
        <v>488</v>
      </c>
      <c r="L6" s="334" t="s">
        <v>284</v>
      </c>
    </row>
    <row r="7" spans="1:21" ht="14.1" customHeight="1" x14ac:dyDescent="0.15">
      <c r="B7" s="542" t="s">
        <v>489</v>
      </c>
      <c r="C7" s="542"/>
      <c r="D7" s="543"/>
      <c r="E7" s="335">
        <v>21381</v>
      </c>
      <c r="F7" s="335">
        <v>25175.988999999998</v>
      </c>
      <c r="G7" s="335">
        <v>569</v>
      </c>
      <c r="H7" s="335">
        <v>290</v>
      </c>
      <c r="I7" s="335">
        <v>279</v>
      </c>
      <c r="J7" s="335">
        <v>17311.709000000003</v>
      </c>
      <c r="K7" s="335">
        <v>4879.3140000000003</v>
      </c>
      <c r="L7" s="335">
        <v>12432.395</v>
      </c>
    </row>
    <row r="8" spans="1:21" ht="14.1" customHeight="1" x14ac:dyDescent="0.15">
      <c r="B8" s="542" t="s">
        <v>490</v>
      </c>
      <c r="C8" s="542"/>
      <c r="D8" s="543"/>
      <c r="E8" s="336">
        <v>19548</v>
      </c>
      <c r="F8" s="336">
        <v>23375</v>
      </c>
      <c r="G8" s="336">
        <v>486</v>
      </c>
      <c r="H8" s="336">
        <v>246</v>
      </c>
      <c r="I8" s="336">
        <v>240</v>
      </c>
      <c r="J8" s="336">
        <v>18707.491000000002</v>
      </c>
      <c r="K8" s="336">
        <v>5213</v>
      </c>
      <c r="L8" s="336">
        <v>13494.491</v>
      </c>
    </row>
    <row r="9" spans="1:21" ht="14.1" customHeight="1" x14ac:dyDescent="0.15">
      <c r="B9" s="542" t="s">
        <v>491</v>
      </c>
      <c r="C9" s="542"/>
      <c r="D9" s="543"/>
      <c r="E9" s="337">
        <v>19865</v>
      </c>
      <c r="F9" s="337">
        <v>24794</v>
      </c>
      <c r="G9" s="338">
        <v>526</v>
      </c>
      <c r="H9" s="338">
        <v>267</v>
      </c>
      <c r="I9" s="338">
        <v>259</v>
      </c>
      <c r="J9" s="337">
        <v>16641.491000000002</v>
      </c>
      <c r="K9" s="337">
        <v>4986</v>
      </c>
      <c r="L9" s="337">
        <v>11655.491</v>
      </c>
    </row>
    <row r="10" spans="1:21" ht="14.1" customHeight="1" x14ac:dyDescent="0.15">
      <c r="B10" s="542" t="s">
        <v>393</v>
      </c>
      <c r="C10" s="542"/>
      <c r="D10" s="543"/>
      <c r="E10" s="337">
        <f>5103+787+2641+8010</f>
        <v>16541</v>
      </c>
      <c r="F10" s="337">
        <f>(16451161+232106+7061733+916185)/1000</f>
        <v>24661.185000000001</v>
      </c>
      <c r="G10" s="339">
        <f>(318126+241000)/1000</f>
        <v>559.12599999999998</v>
      </c>
      <c r="H10" s="339">
        <f>(163341+120500)/1000</f>
        <v>283.84100000000001</v>
      </c>
      <c r="I10" s="339">
        <f>(154785+120500)/1000</f>
        <v>275.28500000000003</v>
      </c>
      <c r="J10" s="337">
        <f>(17629775+517116)/1000</f>
        <v>18146.891</v>
      </c>
      <c r="K10" s="337">
        <f>(401612+4730820+211098)/1000</f>
        <v>5343.53</v>
      </c>
      <c r="L10" s="337">
        <f>(8195598+4301745+306018)/1000</f>
        <v>12803.361000000001</v>
      </c>
    </row>
    <row r="11" spans="1:21" ht="14.1" customHeight="1" x14ac:dyDescent="0.15">
      <c r="B11" s="542" t="s">
        <v>492</v>
      </c>
      <c r="C11" s="542"/>
      <c r="D11" s="543"/>
      <c r="E11" s="337">
        <f>SUM(E13,E14:E15,E17:E25)</f>
        <v>16533</v>
      </c>
      <c r="F11" s="337">
        <f>SUM(F13,F14:F15,F17:F25)</f>
        <v>23896.698999999997</v>
      </c>
      <c r="G11" s="340">
        <f>SUM(G13:G24)</f>
        <v>595.48099999999999</v>
      </c>
      <c r="H11" s="340">
        <f>SUM(H13:H24)</f>
        <v>303.50400000000002</v>
      </c>
      <c r="I11" s="340">
        <f>SUM(I13:I24)</f>
        <v>291.97700000000003</v>
      </c>
      <c r="J11" s="337">
        <v>17833</v>
      </c>
      <c r="K11" s="337">
        <v>5305</v>
      </c>
      <c r="L11" s="337">
        <v>12528</v>
      </c>
      <c r="N11" s="550" t="s">
        <v>414</v>
      </c>
      <c r="O11" s="550"/>
      <c r="P11" s="550"/>
      <c r="Q11" s="550"/>
      <c r="R11" s="550"/>
      <c r="S11" s="550"/>
      <c r="T11" s="550"/>
      <c r="U11" s="550"/>
    </row>
    <row r="12" spans="1:21" ht="14.1" customHeight="1" x14ac:dyDescent="0.15">
      <c r="B12" s="538" t="s">
        <v>285</v>
      </c>
      <c r="C12" s="538"/>
      <c r="D12" s="539"/>
      <c r="E12" s="335"/>
      <c r="F12" s="335"/>
      <c r="G12" s="341"/>
      <c r="H12" s="341"/>
      <c r="I12" s="341"/>
      <c r="J12" s="335"/>
      <c r="K12" s="335"/>
      <c r="L12" s="335"/>
      <c r="M12" s="49"/>
      <c r="N12" s="50"/>
      <c r="O12" s="51" t="s">
        <v>394</v>
      </c>
      <c r="P12" s="51" t="s">
        <v>395</v>
      </c>
      <c r="Q12" s="51" t="s">
        <v>396</v>
      </c>
      <c r="R12" s="51" t="s">
        <v>397</v>
      </c>
      <c r="S12" s="52" t="s">
        <v>401</v>
      </c>
      <c r="T12" s="52" t="s">
        <v>402</v>
      </c>
      <c r="U12" s="52" t="s">
        <v>413</v>
      </c>
    </row>
    <row r="13" spans="1:21" ht="14.1" customHeight="1" x14ac:dyDescent="0.15">
      <c r="B13" s="342"/>
      <c r="C13" s="540" t="s">
        <v>127</v>
      </c>
      <c r="D13" s="541"/>
      <c r="E13" s="335">
        <v>5056</v>
      </c>
      <c r="F13" s="335">
        <f>15583799/1000</f>
        <v>15583.799000000001</v>
      </c>
      <c r="G13" s="341">
        <f>H13+I13</f>
        <v>318.322</v>
      </c>
      <c r="H13" s="341">
        <f>164641/1000</f>
        <v>164.64099999999999</v>
      </c>
      <c r="I13" s="341">
        <f>153681/1000</f>
        <v>153.68100000000001</v>
      </c>
      <c r="J13" s="335">
        <v>7123</v>
      </c>
      <c r="K13" s="335">
        <v>3823</v>
      </c>
      <c r="L13" s="335">
        <v>3301</v>
      </c>
      <c r="M13" s="48"/>
      <c r="N13" s="50" t="s">
        <v>398</v>
      </c>
      <c r="O13" s="53">
        <v>32843</v>
      </c>
      <c r="P13" s="53">
        <v>266690</v>
      </c>
      <c r="Q13" s="53">
        <v>3789776</v>
      </c>
      <c r="R13" s="53">
        <v>3033866</v>
      </c>
      <c r="S13" s="54">
        <f>O13+Q13</f>
        <v>3822619</v>
      </c>
      <c r="T13" s="54">
        <f>P13+R13</f>
        <v>3300556</v>
      </c>
      <c r="U13" s="55">
        <f>S13+T13</f>
        <v>7123175</v>
      </c>
    </row>
    <row r="14" spans="1:21" ht="14.1" customHeight="1" x14ac:dyDescent="0.15">
      <c r="B14" s="342"/>
      <c r="C14" s="540" t="s">
        <v>128</v>
      </c>
      <c r="D14" s="541"/>
      <c r="E14" s="335">
        <v>2514</v>
      </c>
      <c r="F14" s="335">
        <f>7173680/1000</f>
        <v>7173.68</v>
      </c>
      <c r="G14" s="341">
        <f>H14+I14</f>
        <v>17.559000000000001</v>
      </c>
      <c r="H14" s="341">
        <f>9063/1000</f>
        <v>9.0630000000000006</v>
      </c>
      <c r="I14" s="341">
        <f>8496/1000</f>
        <v>8.4960000000000004</v>
      </c>
      <c r="J14" s="335">
        <f t="shared" ref="J14:J15" si="0">K14+L14</f>
        <v>9717.6360000000004</v>
      </c>
      <c r="K14" s="335">
        <f>(257530+827766)/1000</f>
        <v>1085.296</v>
      </c>
      <c r="L14" s="335">
        <f>(6515905+2116435)/1000</f>
        <v>8632.34</v>
      </c>
      <c r="N14" s="50" t="s">
        <v>399</v>
      </c>
      <c r="O14" s="53">
        <v>257530</v>
      </c>
      <c r="P14" s="53">
        <v>6515905</v>
      </c>
      <c r="Q14" s="53">
        <v>827766</v>
      </c>
      <c r="R14" s="53">
        <v>2116435</v>
      </c>
      <c r="S14" s="54">
        <f t="shared" ref="S14:S16" si="1">O14+Q14</f>
        <v>1085296</v>
      </c>
      <c r="T14" s="54">
        <f t="shared" ref="T14:T16" si="2">P14+R14</f>
        <v>8632340</v>
      </c>
      <c r="U14" s="55">
        <f t="shared" ref="U14:U28" si="3">S14+T14</f>
        <v>9717636</v>
      </c>
    </row>
    <row r="15" spans="1:21" ht="14.1" customHeight="1" x14ac:dyDescent="0.15">
      <c r="B15" s="342"/>
      <c r="C15" s="540" t="s">
        <v>182</v>
      </c>
      <c r="D15" s="541"/>
      <c r="E15" s="335">
        <v>688</v>
      </c>
      <c r="F15" s="335">
        <f>213543/1000</f>
        <v>213.54300000000001</v>
      </c>
      <c r="G15" s="343" t="s">
        <v>493</v>
      </c>
      <c r="H15" s="343" t="s">
        <v>493</v>
      </c>
      <c r="I15" s="343" t="s">
        <v>493</v>
      </c>
      <c r="J15" s="335">
        <f t="shared" si="0"/>
        <v>458.39499999999998</v>
      </c>
      <c r="K15" s="335">
        <f>196267/1000</f>
        <v>196.267</v>
      </c>
      <c r="L15" s="335">
        <f>(1100+261028)/1000</f>
        <v>262.12799999999999</v>
      </c>
      <c r="N15" s="50" t="s">
        <v>400</v>
      </c>
      <c r="O15" s="53">
        <v>0</v>
      </c>
      <c r="P15" s="53">
        <v>1100</v>
      </c>
      <c r="Q15" s="53">
        <v>196267</v>
      </c>
      <c r="R15" s="53">
        <v>261028</v>
      </c>
      <c r="S15" s="54">
        <f t="shared" si="1"/>
        <v>196267</v>
      </c>
      <c r="T15" s="54">
        <f t="shared" si="2"/>
        <v>262128</v>
      </c>
      <c r="U15" s="55">
        <f t="shared" si="3"/>
        <v>458395</v>
      </c>
    </row>
    <row r="16" spans="1:21" ht="16.5" customHeight="1" x14ac:dyDescent="0.15">
      <c r="B16" s="538" t="s">
        <v>211</v>
      </c>
      <c r="C16" s="538"/>
      <c r="D16" s="539"/>
      <c r="E16" s="335"/>
      <c r="F16" s="335"/>
      <c r="G16" s="344"/>
      <c r="H16" s="344"/>
      <c r="I16" s="344"/>
      <c r="J16" s="335"/>
      <c r="K16" s="335"/>
      <c r="L16" s="335"/>
      <c r="N16" s="50" t="s">
        <v>403</v>
      </c>
      <c r="O16" s="56">
        <f>O13+O14+O15</f>
        <v>290373</v>
      </c>
      <c r="P16" s="56">
        <f t="shared" ref="P16:R16" si="4">P13+P14+P15</f>
        <v>6783695</v>
      </c>
      <c r="Q16" s="56">
        <f t="shared" si="4"/>
        <v>4813809</v>
      </c>
      <c r="R16" s="56">
        <f t="shared" si="4"/>
        <v>5411329</v>
      </c>
      <c r="S16" s="56">
        <f t="shared" si="1"/>
        <v>5104182</v>
      </c>
      <c r="T16" s="56">
        <f t="shared" si="2"/>
        <v>12195024</v>
      </c>
      <c r="U16" s="56">
        <f t="shared" si="3"/>
        <v>17299206</v>
      </c>
    </row>
    <row r="17" spans="2:21" ht="14.1" customHeight="1" x14ac:dyDescent="0.15">
      <c r="B17" s="345"/>
      <c r="C17" s="540" t="s">
        <v>130</v>
      </c>
      <c r="D17" s="541"/>
      <c r="E17" s="335">
        <v>263</v>
      </c>
      <c r="F17" s="335">
        <f>56423/1000</f>
        <v>56.423000000000002</v>
      </c>
      <c r="G17" s="346" t="s">
        <v>221</v>
      </c>
      <c r="H17" s="346" t="s">
        <v>221</v>
      </c>
      <c r="I17" s="346" t="s">
        <v>221</v>
      </c>
      <c r="J17" s="335">
        <f>K17+L17</f>
        <v>142.11799999999999</v>
      </c>
      <c r="K17" s="347">
        <f>81678/1000</f>
        <v>81.677999999999997</v>
      </c>
      <c r="L17" s="347">
        <f>60440/1000</f>
        <v>60.44</v>
      </c>
      <c r="N17" s="50"/>
      <c r="O17" s="50"/>
      <c r="P17" s="50"/>
      <c r="Q17" s="50"/>
      <c r="R17" s="50"/>
      <c r="S17" s="50"/>
      <c r="T17" s="50"/>
      <c r="U17" s="56"/>
    </row>
    <row r="18" spans="2:21" ht="14.1" customHeight="1" x14ac:dyDescent="0.15">
      <c r="B18" s="342"/>
      <c r="C18" s="540" t="s">
        <v>133</v>
      </c>
      <c r="D18" s="541"/>
      <c r="E18" s="335">
        <v>68</v>
      </c>
      <c r="F18" s="335">
        <f>37877/1000</f>
        <v>37.877000000000002</v>
      </c>
      <c r="G18" s="346" t="s">
        <v>221</v>
      </c>
      <c r="H18" s="346" t="s">
        <v>221</v>
      </c>
      <c r="I18" s="346" t="s">
        <v>221</v>
      </c>
      <c r="J18" s="335">
        <f t="shared" ref="J18:J19" si="5">K18+L18</f>
        <v>67.524000000000001</v>
      </c>
      <c r="K18" s="347">
        <f>6754/1000</f>
        <v>6.7539999999999996</v>
      </c>
      <c r="L18" s="347">
        <f>60770/1000</f>
        <v>60.77</v>
      </c>
      <c r="N18" s="50" t="s">
        <v>404</v>
      </c>
      <c r="O18" s="57">
        <v>0</v>
      </c>
      <c r="P18" s="57">
        <v>0</v>
      </c>
      <c r="Q18" s="53">
        <v>81678</v>
      </c>
      <c r="R18" s="53">
        <v>60440</v>
      </c>
      <c r="S18" s="58">
        <f>O18+Q18</f>
        <v>81678</v>
      </c>
      <c r="T18" s="58">
        <f>P18+R18</f>
        <v>60440</v>
      </c>
      <c r="U18" s="55">
        <f t="shared" si="3"/>
        <v>142118</v>
      </c>
    </row>
    <row r="19" spans="2:21" ht="14.1" customHeight="1" x14ac:dyDescent="0.15">
      <c r="B19" s="342"/>
      <c r="C19" s="540" t="s">
        <v>131</v>
      </c>
      <c r="D19" s="541"/>
      <c r="E19" s="335">
        <v>353</v>
      </c>
      <c r="F19" s="335">
        <f>105121/1000</f>
        <v>105.121</v>
      </c>
      <c r="G19" s="346" t="s">
        <v>221</v>
      </c>
      <c r="H19" s="346" t="s">
        <v>221</v>
      </c>
      <c r="I19" s="346" t="s">
        <v>221</v>
      </c>
      <c r="J19" s="335">
        <f t="shared" si="5"/>
        <v>210.41899999999998</v>
      </c>
      <c r="K19" s="347">
        <f>112024/1000</f>
        <v>112.024</v>
      </c>
      <c r="L19" s="347">
        <f>98395/1000</f>
        <v>98.394999999999996</v>
      </c>
      <c r="N19" s="50" t="s">
        <v>405</v>
      </c>
      <c r="O19" s="57">
        <v>0</v>
      </c>
      <c r="P19" s="57">
        <v>0</v>
      </c>
      <c r="Q19" s="53">
        <v>6754</v>
      </c>
      <c r="R19" s="53">
        <v>60770</v>
      </c>
      <c r="S19" s="58">
        <f t="shared" ref="S19:S20" si="6">O19+Q19</f>
        <v>6754</v>
      </c>
      <c r="T19" s="58">
        <f t="shared" ref="T19:T20" si="7">P19+R19</f>
        <v>60770</v>
      </c>
      <c r="U19" s="55">
        <f t="shared" si="3"/>
        <v>67524</v>
      </c>
    </row>
    <row r="20" spans="2:21" ht="14.1" customHeight="1" x14ac:dyDescent="0.15">
      <c r="B20" s="348"/>
      <c r="C20" s="551" t="s">
        <v>136</v>
      </c>
      <c r="D20" s="541"/>
      <c r="E20" s="335">
        <v>4</v>
      </c>
      <c r="F20" s="335">
        <f>45/1000</f>
        <v>4.4999999999999998E-2</v>
      </c>
      <c r="G20" s="346" t="s">
        <v>221</v>
      </c>
      <c r="H20" s="346" t="s">
        <v>221</v>
      </c>
      <c r="I20" s="346" t="s">
        <v>221</v>
      </c>
      <c r="J20" s="347" t="s">
        <v>221</v>
      </c>
      <c r="K20" s="349" t="s">
        <v>494</v>
      </c>
      <c r="L20" s="349" t="s">
        <v>494</v>
      </c>
      <c r="N20" s="50" t="s">
        <v>406</v>
      </c>
      <c r="O20" s="57">
        <v>0</v>
      </c>
      <c r="P20" s="57">
        <v>0</v>
      </c>
      <c r="Q20" s="53">
        <v>112024</v>
      </c>
      <c r="R20" s="53">
        <v>98395</v>
      </c>
      <c r="S20" s="58">
        <f t="shared" si="6"/>
        <v>112024</v>
      </c>
      <c r="T20" s="58">
        <f t="shared" si="7"/>
        <v>98395</v>
      </c>
      <c r="U20" s="55">
        <f t="shared" si="3"/>
        <v>210419</v>
      </c>
    </row>
    <row r="21" spans="2:21" ht="14.1" customHeight="1" x14ac:dyDescent="0.15">
      <c r="B21" s="342"/>
      <c r="C21" s="540" t="s">
        <v>137</v>
      </c>
      <c r="D21" s="541"/>
      <c r="E21" s="335">
        <v>1672</v>
      </c>
      <c r="F21" s="335">
        <f>40609/1000</f>
        <v>40.609000000000002</v>
      </c>
      <c r="G21" s="346" t="s">
        <v>221</v>
      </c>
      <c r="H21" s="346" t="s">
        <v>221</v>
      </c>
      <c r="I21" s="346" t="s">
        <v>221</v>
      </c>
      <c r="J21" s="347">
        <v>1</v>
      </c>
      <c r="K21" s="347">
        <f>510/1000</f>
        <v>0.51</v>
      </c>
      <c r="L21" s="349" t="s">
        <v>493</v>
      </c>
      <c r="N21" s="59" t="s">
        <v>407</v>
      </c>
      <c r="O21" s="60">
        <v>0</v>
      </c>
      <c r="P21" s="60">
        <v>0</v>
      </c>
      <c r="Q21" s="60">
        <v>0</v>
      </c>
      <c r="R21" s="60">
        <v>0</v>
      </c>
      <c r="S21" s="61">
        <f t="shared" ref="S21:T22" si="8">Q21+R21</f>
        <v>0</v>
      </c>
      <c r="T21" s="61">
        <f t="shared" si="8"/>
        <v>0</v>
      </c>
      <c r="U21" s="62">
        <f t="shared" si="3"/>
        <v>0</v>
      </c>
    </row>
    <row r="22" spans="2:21" ht="14.1" customHeight="1" x14ac:dyDescent="0.15">
      <c r="B22" s="342"/>
      <c r="C22" s="540" t="s">
        <v>138</v>
      </c>
      <c r="D22" s="541"/>
      <c r="E22" s="335">
        <v>40</v>
      </c>
      <c r="F22" s="335">
        <f>13657/1000</f>
        <v>13.657</v>
      </c>
      <c r="G22" s="346" t="s">
        <v>221</v>
      </c>
      <c r="H22" s="346" t="s">
        <v>221</v>
      </c>
      <c r="I22" s="346" t="s">
        <v>221</v>
      </c>
      <c r="J22" s="347">
        <v>48</v>
      </c>
      <c r="K22" s="349" t="s">
        <v>493</v>
      </c>
      <c r="L22" s="347">
        <f>48094/1000</f>
        <v>48.094000000000001</v>
      </c>
      <c r="N22" s="50" t="s">
        <v>497</v>
      </c>
      <c r="O22" s="57">
        <v>0</v>
      </c>
      <c r="P22" s="57">
        <v>0</v>
      </c>
      <c r="Q22" s="53">
        <v>510</v>
      </c>
      <c r="R22" s="53">
        <v>0</v>
      </c>
      <c r="S22" s="58">
        <f t="shared" si="8"/>
        <v>510</v>
      </c>
      <c r="T22" s="58">
        <f t="shared" si="8"/>
        <v>510</v>
      </c>
      <c r="U22" s="55">
        <f t="shared" si="3"/>
        <v>1020</v>
      </c>
    </row>
    <row r="23" spans="2:21" ht="14.1" customHeight="1" x14ac:dyDescent="0.15">
      <c r="B23" s="342"/>
      <c r="C23" s="540" t="s">
        <v>132</v>
      </c>
      <c r="D23" s="541"/>
      <c r="E23" s="335">
        <v>40</v>
      </c>
      <c r="F23" s="335">
        <f>19960/1000</f>
        <v>19.96</v>
      </c>
      <c r="G23" s="346" t="s">
        <v>221</v>
      </c>
      <c r="H23" s="346" t="s">
        <v>221</v>
      </c>
      <c r="I23" s="346" t="s">
        <v>221</v>
      </c>
      <c r="J23" s="347">
        <v>65</v>
      </c>
      <c r="K23" s="349" t="s">
        <v>495</v>
      </c>
      <c r="L23" s="347">
        <f>65000/1000</f>
        <v>65</v>
      </c>
      <c r="N23" s="50" t="s">
        <v>408</v>
      </c>
      <c r="O23" s="57">
        <v>0</v>
      </c>
      <c r="P23" s="57">
        <v>0</v>
      </c>
      <c r="Q23" s="57">
        <v>0</v>
      </c>
      <c r="R23" s="53">
        <v>48094</v>
      </c>
      <c r="S23" s="58">
        <f>O23+Q23</f>
        <v>0</v>
      </c>
      <c r="T23" s="58">
        <f>P23+R23</f>
        <v>48094</v>
      </c>
      <c r="U23" s="55">
        <f t="shared" si="3"/>
        <v>48094</v>
      </c>
    </row>
    <row r="24" spans="2:21" ht="14.1" customHeight="1" x14ac:dyDescent="0.15">
      <c r="B24" s="342"/>
      <c r="C24" s="551" t="s">
        <v>380</v>
      </c>
      <c r="D24" s="541"/>
      <c r="E24" s="335">
        <v>5835</v>
      </c>
      <c r="F24" s="335">
        <f>651985/1000</f>
        <v>651.98500000000001</v>
      </c>
      <c r="G24" s="341">
        <f>H24+I24</f>
        <v>259.60000000000002</v>
      </c>
      <c r="H24" s="341">
        <f>129800/1000</f>
        <v>129.80000000000001</v>
      </c>
      <c r="I24" s="341">
        <f>129800/1000</f>
        <v>129.80000000000001</v>
      </c>
      <c r="J24" s="347" t="s">
        <v>221</v>
      </c>
      <c r="K24" s="349" t="s">
        <v>493</v>
      </c>
      <c r="L24" s="349" t="s">
        <v>493</v>
      </c>
      <c r="N24" s="50" t="s">
        <v>409</v>
      </c>
      <c r="O24" s="57">
        <v>0</v>
      </c>
      <c r="P24" s="57">
        <v>0</v>
      </c>
      <c r="Q24" s="57">
        <v>0</v>
      </c>
      <c r="R24" s="53">
        <v>65000</v>
      </c>
      <c r="S24" s="58">
        <f>O24+Q24</f>
        <v>0</v>
      </c>
      <c r="T24" s="58">
        <f>P24+R24</f>
        <v>65000</v>
      </c>
      <c r="U24" s="55">
        <f t="shared" si="3"/>
        <v>65000</v>
      </c>
    </row>
    <row r="25" spans="2:21" ht="14.1" customHeight="1" x14ac:dyDescent="0.15">
      <c r="B25" s="342"/>
      <c r="C25" s="540"/>
      <c r="D25" s="541"/>
      <c r="E25" s="335"/>
      <c r="F25" s="335"/>
      <c r="G25" s="344"/>
      <c r="H25" s="344"/>
      <c r="I25" s="344"/>
      <c r="J25" s="335"/>
      <c r="K25" s="335"/>
      <c r="L25" s="335"/>
      <c r="N25" s="59" t="s">
        <v>410</v>
      </c>
      <c r="O25" s="60">
        <v>0</v>
      </c>
      <c r="P25" s="60">
        <v>0</v>
      </c>
      <c r="Q25" s="60">
        <v>0</v>
      </c>
      <c r="R25" s="60">
        <v>0</v>
      </c>
      <c r="S25" s="60">
        <v>0</v>
      </c>
      <c r="T25" s="60">
        <v>0</v>
      </c>
      <c r="U25" s="62">
        <f t="shared" si="3"/>
        <v>0</v>
      </c>
    </row>
    <row r="26" spans="2:21" ht="13.5" customHeight="1" thickBot="1" x14ac:dyDescent="0.2">
      <c r="B26" s="350"/>
      <c r="C26" s="534" t="s">
        <v>210</v>
      </c>
      <c r="D26" s="535"/>
      <c r="E26" s="351">
        <v>3298</v>
      </c>
      <c r="F26" s="352">
        <v>13940</v>
      </c>
      <c r="G26" s="353"/>
      <c r="H26" s="353"/>
      <c r="I26" s="353"/>
      <c r="J26" s="352">
        <v>5423</v>
      </c>
      <c r="K26" s="354">
        <v>3049</v>
      </c>
      <c r="L26" s="354">
        <v>2373</v>
      </c>
      <c r="N26" s="50" t="s">
        <v>411</v>
      </c>
      <c r="O26" s="53">
        <f>SUM(O18:O25)</f>
        <v>0</v>
      </c>
      <c r="P26" s="53">
        <f t="shared" ref="P26:T26" si="9">SUM(P18:P25)</f>
        <v>0</v>
      </c>
      <c r="Q26" s="53">
        <f t="shared" si="9"/>
        <v>200966</v>
      </c>
      <c r="R26" s="53">
        <f t="shared" si="9"/>
        <v>332699</v>
      </c>
      <c r="S26" s="53">
        <f t="shared" si="9"/>
        <v>200966</v>
      </c>
      <c r="T26" s="53">
        <f t="shared" si="9"/>
        <v>333209</v>
      </c>
      <c r="U26" s="56">
        <f t="shared" si="3"/>
        <v>534175</v>
      </c>
    </row>
    <row r="27" spans="2:21" x14ac:dyDescent="0.15">
      <c r="B27" s="355" t="s">
        <v>496</v>
      </c>
      <c r="C27" s="356"/>
      <c r="D27" s="356"/>
      <c r="E27" s="357"/>
      <c r="F27" s="345"/>
      <c r="G27" s="345"/>
      <c r="H27" s="342"/>
      <c r="I27" s="342"/>
      <c r="J27" s="342"/>
      <c r="K27" s="342"/>
      <c r="L27" s="342"/>
      <c r="N27" s="50"/>
      <c r="O27" s="50"/>
      <c r="P27" s="50"/>
      <c r="Q27" s="50"/>
      <c r="R27" s="50"/>
      <c r="S27" s="50"/>
      <c r="T27" s="50"/>
      <c r="U27" s="56"/>
    </row>
    <row r="28" spans="2:21" x14ac:dyDescent="0.15">
      <c r="B28" s="357" t="s">
        <v>365</v>
      </c>
      <c r="C28" s="358"/>
      <c r="D28" s="358"/>
      <c r="E28" s="358"/>
      <c r="F28" s="358"/>
      <c r="G28" s="358"/>
      <c r="H28" s="358"/>
      <c r="I28" s="358"/>
      <c r="J28" s="358"/>
      <c r="K28" s="358"/>
      <c r="L28" s="358"/>
      <c r="N28" s="50" t="s">
        <v>412</v>
      </c>
      <c r="O28" s="56">
        <f>O16+O26</f>
        <v>290373</v>
      </c>
      <c r="P28" s="56">
        <f t="shared" ref="P28:T28" si="10">P16+P26</f>
        <v>6783695</v>
      </c>
      <c r="Q28" s="56">
        <f t="shared" si="10"/>
        <v>5014775</v>
      </c>
      <c r="R28" s="56">
        <f t="shared" si="10"/>
        <v>5744028</v>
      </c>
      <c r="S28" s="54">
        <f t="shared" si="10"/>
        <v>5305148</v>
      </c>
      <c r="T28" s="54">
        <f t="shared" si="10"/>
        <v>12528233</v>
      </c>
      <c r="U28" s="55">
        <f t="shared" si="3"/>
        <v>17833381</v>
      </c>
    </row>
  </sheetData>
  <mergeCells count="28">
    <mergeCell ref="B2:L2"/>
    <mergeCell ref="N11:U11"/>
    <mergeCell ref="C25:D25"/>
    <mergeCell ref="C19:D19"/>
    <mergeCell ref="B11:D11"/>
    <mergeCell ref="C20:D20"/>
    <mergeCell ref="C21:D21"/>
    <mergeCell ref="C22:D22"/>
    <mergeCell ref="C24:D24"/>
    <mergeCell ref="C23:D23"/>
    <mergeCell ref="C18:D18"/>
    <mergeCell ref="C17:D17"/>
    <mergeCell ref="B3:L3"/>
    <mergeCell ref="K4:L4"/>
    <mergeCell ref="C26:D26"/>
    <mergeCell ref="J5:L5"/>
    <mergeCell ref="B16:D16"/>
    <mergeCell ref="C15:D15"/>
    <mergeCell ref="B12:D12"/>
    <mergeCell ref="C14:D14"/>
    <mergeCell ref="B8:D8"/>
    <mergeCell ref="B10:D10"/>
    <mergeCell ref="C5:D6"/>
    <mergeCell ref="B9:D9"/>
    <mergeCell ref="E5:F5"/>
    <mergeCell ref="G5:I5"/>
    <mergeCell ref="B7:D7"/>
    <mergeCell ref="C13:D13"/>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19"/>
  <sheetViews>
    <sheetView showGridLines="0" zoomScaleNormal="100" zoomScaleSheetLayoutView="100" workbookViewId="0">
      <selection activeCell="B2" sqref="B2:L2"/>
    </sheetView>
  </sheetViews>
  <sheetFormatPr defaultRowHeight="13.5" x14ac:dyDescent="0.15"/>
  <cols>
    <col min="1" max="1" width="14.125" style="3" bestFit="1" customWidth="1"/>
    <col min="2" max="2" width="9.125" style="3" customWidth="1"/>
    <col min="3" max="12" width="8.25" style="3" customWidth="1"/>
    <col min="13" max="16384" width="9" style="3"/>
  </cols>
  <sheetData>
    <row r="2" spans="1:13" ht="21" customHeight="1" x14ac:dyDescent="0.2">
      <c r="A2" s="1"/>
      <c r="B2" s="448" t="s">
        <v>498</v>
      </c>
      <c r="C2" s="448"/>
      <c r="D2" s="448"/>
      <c r="E2" s="448"/>
      <c r="F2" s="448"/>
      <c r="G2" s="448"/>
      <c r="H2" s="448"/>
      <c r="I2" s="448"/>
      <c r="J2" s="448"/>
      <c r="K2" s="448"/>
      <c r="L2" s="448"/>
    </row>
    <row r="3" spans="1:13" s="5" customFormat="1" ht="18" customHeight="1" thickBot="1" x14ac:dyDescent="0.2">
      <c r="B3" s="359"/>
      <c r="C3" s="359"/>
      <c r="D3" s="359"/>
      <c r="E3" s="359"/>
      <c r="F3" s="359"/>
      <c r="G3" s="359"/>
      <c r="H3" s="359"/>
      <c r="I3" s="359"/>
      <c r="J3" s="359"/>
      <c r="K3" s="555" t="s">
        <v>232</v>
      </c>
      <c r="L3" s="555"/>
    </row>
    <row r="4" spans="1:13" x14ac:dyDescent="0.15">
      <c r="B4" s="556" t="s">
        <v>248</v>
      </c>
      <c r="C4" s="553" t="s">
        <v>257</v>
      </c>
      <c r="D4" s="554"/>
      <c r="E4" s="554"/>
      <c r="F4" s="554"/>
      <c r="G4" s="558"/>
      <c r="H4" s="553" t="s">
        <v>258</v>
      </c>
      <c r="I4" s="554"/>
      <c r="J4" s="554"/>
      <c r="K4" s="554"/>
      <c r="L4" s="554"/>
    </row>
    <row r="5" spans="1:13" x14ac:dyDescent="0.15">
      <c r="B5" s="557"/>
      <c r="C5" s="360" t="s">
        <v>499</v>
      </c>
      <c r="D5" s="360" t="s">
        <v>144</v>
      </c>
      <c r="E5" s="360" t="s">
        <v>500</v>
      </c>
      <c r="F5" s="360" t="s">
        <v>501</v>
      </c>
      <c r="G5" s="360" t="s">
        <v>145</v>
      </c>
      <c r="H5" s="360" t="s">
        <v>502</v>
      </c>
      <c r="I5" s="360" t="s">
        <v>503</v>
      </c>
      <c r="J5" s="360" t="s">
        <v>500</v>
      </c>
      <c r="K5" s="360" t="s">
        <v>501</v>
      </c>
      <c r="L5" s="360" t="s">
        <v>145</v>
      </c>
    </row>
    <row r="6" spans="1:13" x14ac:dyDescent="0.15">
      <c r="B6" s="361" t="s">
        <v>504</v>
      </c>
      <c r="C6" s="362">
        <v>102804</v>
      </c>
      <c r="D6" s="362">
        <v>29639</v>
      </c>
      <c r="E6" s="362">
        <v>693</v>
      </c>
      <c r="F6" s="362">
        <v>64001</v>
      </c>
      <c r="G6" s="362">
        <v>8471</v>
      </c>
      <c r="H6" s="362">
        <v>100543</v>
      </c>
      <c r="I6" s="362">
        <v>24980</v>
      </c>
      <c r="J6" s="362">
        <v>459</v>
      </c>
      <c r="K6" s="362">
        <v>66879</v>
      </c>
      <c r="L6" s="362">
        <v>8225</v>
      </c>
    </row>
    <row r="7" spans="1:13" x14ac:dyDescent="0.15">
      <c r="B7" s="363" t="s">
        <v>356</v>
      </c>
      <c r="C7" s="362">
        <v>105314</v>
      </c>
      <c r="D7" s="362">
        <v>30340</v>
      </c>
      <c r="E7" s="362">
        <v>560</v>
      </c>
      <c r="F7" s="362">
        <v>64893</v>
      </c>
      <c r="G7" s="362">
        <v>9521</v>
      </c>
      <c r="H7" s="362">
        <v>102698</v>
      </c>
      <c r="I7" s="362">
        <v>24499</v>
      </c>
      <c r="J7" s="362">
        <v>380</v>
      </c>
      <c r="K7" s="362">
        <v>68781</v>
      </c>
      <c r="L7" s="362">
        <v>9038</v>
      </c>
    </row>
    <row r="8" spans="1:13" x14ac:dyDescent="0.15">
      <c r="B8" s="363" t="s">
        <v>381</v>
      </c>
      <c r="C8" s="364">
        <v>106614</v>
      </c>
      <c r="D8" s="362">
        <v>31772</v>
      </c>
      <c r="E8" s="362">
        <v>591</v>
      </c>
      <c r="F8" s="362">
        <v>65343</v>
      </c>
      <c r="G8" s="362">
        <v>8908</v>
      </c>
      <c r="H8" s="362">
        <v>100227</v>
      </c>
      <c r="I8" s="362">
        <v>24556</v>
      </c>
      <c r="J8" s="362">
        <v>428</v>
      </c>
      <c r="K8" s="362">
        <v>66714</v>
      </c>
      <c r="L8" s="362">
        <v>8529</v>
      </c>
    </row>
    <row r="9" spans="1:13" x14ac:dyDescent="0.15">
      <c r="B9" s="363" t="s">
        <v>382</v>
      </c>
      <c r="C9" s="364">
        <v>111788</v>
      </c>
      <c r="D9" s="362">
        <v>30945</v>
      </c>
      <c r="E9" s="362">
        <v>722</v>
      </c>
      <c r="F9" s="362">
        <v>70226</v>
      </c>
      <c r="G9" s="362">
        <v>9895</v>
      </c>
      <c r="H9" s="362">
        <v>105355</v>
      </c>
      <c r="I9" s="362">
        <v>23528</v>
      </c>
      <c r="J9" s="362">
        <v>505</v>
      </c>
      <c r="K9" s="362">
        <v>71992</v>
      </c>
      <c r="L9" s="362">
        <v>9330</v>
      </c>
    </row>
    <row r="10" spans="1:13" ht="14.25" thickBot="1" x14ac:dyDescent="0.2">
      <c r="A10" s="9"/>
      <c r="B10" s="365" t="s">
        <v>505</v>
      </c>
      <c r="C10" s="366">
        <v>108268</v>
      </c>
      <c r="D10" s="367">
        <v>31209</v>
      </c>
      <c r="E10" s="368">
        <v>608</v>
      </c>
      <c r="F10" s="367">
        <v>66589</v>
      </c>
      <c r="G10" s="367">
        <v>9862</v>
      </c>
      <c r="H10" s="367">
        <v>100644</v>
      </c>
      <c r="I10" s="367">
        <v>22458</v>
      </c>
      <c r="J10" s="368">
        <v>462</v>
      </c>
      <c r="K10" s="367">
        <v>68426</v>
      </c>
      <c r="L10" s="367">
        <v>9298</v>
      </c>
      <c r="M10" s="9"/>
    </row>
    <row r="11" spans="1:13" x14ac:dyDescent="0.15">
      <c r="B11" s="526" t="s">
        <v>506</v>
      </c>
      <c r="C11" s="526"/>
      <c r="D11" s="526"/>
      <c r="E11" s="526"/>
      <c r="F11" s="526"/>
      <c r="G11" s="526"/>
      <c r="H11" s="526"/>
      <c r="I11" s="280"/>
      <c r="J11" s="280"/>
      <c r="K11" s="280"/>
      <c r="L11" s="280"/>
    </row>
    <row r="12" spans="1:13" ht="9.9499999999999993" customHeight="1" x14ac:dyDescent="0.15">
      <c r="B12" s="369"/>
      <c r="C12" s="369"/>
      <c r="D12" s="369"/>
      <c r="E12" s="369"/>
      <c r="F12" s="369"/>
      <c r="G12" s="369"/>
      <c r="H12" s="369"/>
      <c r="I12" s="369"/>
      <c r="J12" s="369"/>
      <c r="K12" s="369"/>
      <c r="L12" s="369"/>
    </row>
    <row r="13" spans="1:13" ht="9.9499999999999993" customHeight="1" x14ac:dyDescent="0.15"/>
    <row r="14" spans="1:13" ht="9.9499999999999993" customHeight="1" x14ac:dyDescent="0.15"/>
    <row r="15" spans="1:13" ht="9.9499999999999993" customHeight="1" x14ac:dyDescent="0.15"/>
    <row r="16" spans="1:13" ht="9.9499999999999993" customHeight="1" x14ac:dyDescent="0.15"/>
    <row r="17" ht="9.9499999999999993" customHeight="1" x14ac:dyDescent="0.15"/>
    <row r="18" ht="9.9499999999999993" customHeight="1" x14ac:dyDescent="0.15"/>
    <row r="19" ht="9.9499999999999993" customHeight="1" x14ac:dyDescent="0.15"/>
    <row r="20" ht="9.9499999999999993" customHeight="1" x14ac:dyDescent="0.15"/>
    <row r="21" ht="9.9499999999999993" customHeight="1" x14ac:dyDescent="0.15"/>
    <row r="22" ht="9.9499999999999993" customHeight="1" x14ac:dyDescent="0.15"/>
    <row r="23" ht="9.9499999999999993" customHeight="1" x14ac:dyDescent="0.15"/>
    <row r="24" ht="9.9499999999999993" customHeight="1" x14ac:dyDescent="0.15"/>
    <row r="25" ht="9.9499999999999993" customHeight="1" x14ac:dyDescent="0.15"/>
    <row r="26" ht="9.9499999999999993" customHeight="1" x14ac:dyDescent="0.15"/>
    <row r="27" ht="9.9499999999999993" customHeight="1" x14ac:dyDescent="0.15"/>
    <row r="28" ht="9.9499999999999993" customHeight="1" x14ac:dyDescent="0.15"/>
    <row r="29" ht="9.9499999999999993" customHeight="1" x14ac:dyDescent="0.15"/>
    <row r="30" ht="9.9499999999999993" customHeight="1" x14ac:dyDescent="0.15"/>
    <row r="31" ht="9.9499999999999993" customHeight="1" x14ac:dyDescent="0.15"/>
    <row r="32" ht="9.9499999999999993" customHeight="1" x14ac:dyDescent="0.15"/>
    <row r="33" ht="9.9499999999999993" customHeight="1" x14ac:dyDescent="0.15"/>
    <row r="34" ht="9.9499999999999993" customHeight="1" x14ac:dyDescent="0.15"/>
    <row r="35" ht="9.9499999999999993" customHeight="1" x14ac:dyDescent="0.15"/>
    <row r="36" ht="9.9499999999999993" customHeight="1" x14ac:dyDescent="0.15"/>
    <row r="37" ht="9.9499999999999993" customHeight="1" x14ac:dyDescent="0.15"/>
    <row r="38" ht="9.9499999999999993" customHeight="1" x14ac:dyDescent="0.15"/>
    <row r="39" ht="9.9499999999999993" customHeight="1" x14ac:dyDescent="0.15"/>
    <row r="40" ht="9.9499999999999993" customHeight="1" x14ac:dyDescent="0.15"/>
    <row r="41" ht="9.9499999999999993" customHeight="1" x14ac:dyDescent="0.15"/>
    <row r="42" ht="9.9499999999999993" customHeight="1" x14ac:dyDescent="0.15"/>
    <row r="43" ht="9.9499999999999993" customHeight="1" x14ac:dyDescent="0.15"/>
    <row r="44" ht="9.9499999999999993" customHeight="1" x14ac:dyDescent="0.15"/>
    <row r="45" ht="9.9499999999999993" customHeight="1" x14ac:dyDescent="0.15"/>
    <row r="46" ht="9.9499999999999993" customHeight="1" x14ac:dyDescent="0.15"/>
    <row r="47" ht="9.9499999999999993" customHeight="1" x14ac:dyDescent="0.15"/>
    <row r="48" ht="9.9499999999999993" customHeight="1" x14ac:dyDescent="0.15"/>
    <row r="49" ht="9.9499999999999993" customHeight="1" x14ac:dyDescent="0.15"/>
    <row r="50" ht="9.9499999999999993" customHeight="1" x14ac:dyDescent="0.15"/>
    <row r="51" ht="9.9499999999999993" customHeight="1" x14ac:dyDescent="0.15"/>
    <row r="52" ht="9.9499999999999993" customHeight="1" x14ac:dyDescent="0.15"/>
    <row r="53" ht="9.9499999999999993" customHeight="1" x14ac:dyDescent="0.15"/>
    <row r="54" ht="9.9499999999999993" customHeight="1" x14ac:dyDescent="0.15"/>
    <row r="55" ht="9.9499999999999993" customHeight="1" x14ac:dyDescent="0.15"/>
    <row r="56" ht="9.9499999999999993" customHeight="1" x14ac:dyDescent="0.15"/>
    <row r="57" ht="9.9499999999999993" customHeight="1" x14ac:dyDescent="0.15"/>
    <row r="58" ht="9.9499999999999993" customHeight="1" x14ac:dyDescent="0.15"/>
    <row r="59" ht="9.9499999999999993" customHeight="1" x14ac:dyDescent="0.15"/>
    <row r="60" ht="9.9499999999999993" customHeight="1" x14ac:dyDescent="0.15"/>
    <row r="61" ht="9.9499999999999993" customHeight="1" x14ac:dyDescent="0.15"/>
    <row r="62" ht="9.9499999999999993" customHeight="1" x14ac:dyDescent="0.15"/>
    <row r="63" ht="9.9499999999999993" customHeight="1" x14ac:dyDescent="0.15"/>
    <row r="64" ht="9.9499999999999993" customHeight="1" x14ac:dyDescent="0.15"/>
    <row r="65" ht="9.9499999999999993" customHeight="1" x14ac:dyDescent="0.15"/>
    <row r="66" ht="9.9499999999999993" customHeight="1" x14ac:dyDescent="0.15"/>
    <row r="67" ht="9.9499999999999993" customHeight="1" x14ac:dyDescent="0.15"/>
    <row r="68" ht="9.9499999999999993" customHeight="1" x14ac:dyDescent="0.15"/>
    <row r="69" ht="9.9499999999999993" customHeight="1" x14ac:dyDescent="0.15"/>
    <row r="70" ht="9.9499999999999993" customHeight="1" x14ac:dyDescent="0.15"/>
    <row r="71" ht="9.9499999999999993" customHeight="1" x14ac:dyDescent="0.15"/>
    <row r="72" ht="9.9499999999999993" customHeight="1" x14ac:dyDescent="0.15"/>
    <row r="73" ht="9.9499999999999993" customHeight="1" x14ac:dyDescent="0.15"/>
    <row r="74" ht="9.9499999999999993" customHeight="1" x14ac:dyDescent="0.15"/>
    <row r="75" ht="9.9499999999999993" customHeight="1" x14ac:dyDescent="0.15"/>
    <row r="76" ht="9.9499999999999993" customHeight="1" x14ac:dyDescent="0.15"/>
    <row r="77" ht="9.9499999999999993" customHeight="1" x14ac:dyDescent="0.15"/>
    <row r="78" ht="9.9499999999999993" customHeight="1" x14ac:dyDescent="0.15"/>
    <row r="79" ht="9.9499999999999993" customHeight="1" x14ac:dyDescent="0.15"/>
    <row r="80" ht="9.9499999999999993" customHeight="1" x14ac:dyDescent="0.15"/>
    <row r="81" ht="9.9499999999999993" customHeight="1" x14ac:dyDescent="0.15"/>
    <row r="82" ht="9.9499999999999993" customHeight="1" x14ac:dyDescent="0.15"/>
    <row r="83" ht="9.9499999999999993" customHeight="1" x14ac:dyDescent="0.15"/>
    <row r="84" ht="9.9499999999999993" customHeight="1" x14ac:dyDescent="0.15"/>
    <row r="85" ht="9.9499999999999993" customHeight="1" x14ac:dyDescent="0.15"/>
    <row r="86" ht="9.9499999999999993" customHeight="1" x14ac:dyDescent="0.15"/>
    <row r="87" ht="9.9499999999999993" customHeight="1" x14ac:dyDescent="0.15"/>
    <row r="88" ht="9.9499999999999993" customHeight="1" x14ac:dyDescent="0.15"/>
    <row r="89" ht="9.9499999999999993" customHeight="1" x14ac:dyDescent="0.15"/>
    <row r="90" ht="9.9499999999999993" customHeight="1" x14ac:dyDescent="0.15"/>
    <row r="91" ht="9.9499999999999993" customHeight="1" x14ac:dyDescent="0.15"/>
    <row r="92" ht="9.9499999999999993" customHeight="1" x14ac:dyDescent="0.15"/>
    <row r="93" ht="9.9499999999999993" customHeight="1" x14ac:dyDescent="0.15"/>
    <row r="94" ht="9.9499999999999993" customHeight="1" x14ac:dyDescent="0.15"/>
    <row r="95" ht="9.9499999999999993" customHeight="1" x14ac:dyDescent="0.15"/>
    <row r="96" ht="9.9499999999999993" customHeight="1" x14ac:dyDescent="0.15"/>
    <row r="97" ht="9.9499999999999993" customHeight="1" x14ac:dyDescent="0.15"/>
    <row r="98" ht="9.9499999999999993" customHeight="1" x14ac:dyDescent="0.15"/>
    <row r="99" ht="9.9499999999999993" customHeight="1" x14ac:dyDescent="0.15"/>
    <row r="100" ht="9.9499999999999993" customHeight="1" x14ac:dyDescent="0.15"/>
    <row r="101" ht="9.9499999999999993" customHeight="1" x14ac:dyDescent="0.15"/>
    <row r="102" ht="9.9499999999999993" customHeight="1" x14ac:dyDescent="0.15"/>
    <row r="103" ht="9.9499999999999993" customHeight="1" x14ac:dyDescent="0.15"/>
    <row r="104" ht="9.9499999999999993" customHeight="1" x14ac:dyDescent="0.15"/>
    <row r="105" ht="9.9499999999999993" customHeight="1" x14ac:dyDescent="0.15"/>
    <row r="106" ht="9.9499999999999993" customHeight="1" x14ac:dyDescent="0.15"/>
    <row r="107" ht="9.9499999999999993" customHeight="1" x14ac:dyDescent="0.15"/>
    <row r="108" ht="9.9499999999999993" customHeight="1" x14ac:dyDescent="0.15"/>
    <row r="109" ht="9.9499999999999993" customHeight="1" x14ac:dyDescent="0.15"/>
    <row r="110" ht="9.9499999999999993" customHeight="1" x14ac:dyDescent="0.15"/>
    <row r="111" ht="9.9499999999999993" customHeight="1" x14ac:dyDescent="0.15"/>
    <row r="112" ht="9.9499999999999993" customHeight="1" x14ac:dyDescent="0.15"/>
    <row r="113" ht="9.9499999999999993" customHeight="1" x14ac:dyDescent="0.15"/>
    <row r="114" ht="9.9499999999999993" customHeight="1" x14ac:dyDescent="0.15"/>
    <row r="115" ht="9.9499999999999993" customHeight="1" x14ac:dyDescent="0.15"/>
    <row r="116" ht="9.9499999999999993" customHeight="1" x14ac:dyDescent="0.15"/>
    <row r="117" ht="9.9499999999999993" customHeight="1" x14ac:dyDescent="0.15"/>
    <row r="118" ht="9.9499999999999993" customHeight="1" x14ac:dyDescent="0.15"/>
    <row r="119" ht="9.9499999999999993" customHeight="1" x14ac:dyDescent="0.15"/>
  </sheetData>
  <mergeCells count="6">
    <mergeCell ref="B11:H11"/>
    <mergeCell ref="H4:L4"/>
    <mergeCell ref="K3:L3"/>
    <mergeCell ref="B2:L2"/>
    <mergeCell ref="B4:B5"/>
    <mergeCell ref="C4:G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0"/>
  <sheetViews>
    <sheetView showGridLines="0" zoomScaleNormal="100" zoomScaleSheetLayoutView="100" workbookViewId="0">
      <selection activeCell="B9" sqref="B9"/>
    </sheetView>
  </sheetViews>
  <sheetFormatPr defaultRowHeight="13.5" x14ac:dyDescent="0.15"/>
  <cols>
    <col min="1" max="1" width="14.125" style="3" bestFit="1" customWidth="1"/>
    <col min="2" max="2" width="9" style="3"/>
    <col min="3" max="3" width="8.5" style="3" customWidth="1"/>
    <col min="4" max="4" width="61.875" style="3" customWidth="1"/>
    <col min="5" max="5" width="12.125" style="3" customWidth="1"/>
    <col min="6" max="16384" width="9" style="3"/>
  </cols>
  <sheetData>
    <row r="2" spans="1:5" ht="28.5" customHeight="1" thickBot="1" x14ac:dyDescent="0.25">
      <c r="A2" s="1"/>
      <c r="B2" s="559" t="s">
        <v>507</v>
      </c>
      <c r="C2" s="559"/>
      <c r="D2" s="559"/>
      <c r="E2" s="559"/>
    </row>
    <row r="3" spans="1:5" x14ac:dyDescent="0.15">
      <c r="B3" s="133" t="s">
        <v>287</v>
      </c>
      <c r="C3" s="137" t="s">
        <v>288</v>
      </c>
      <c r="D3" s="137" t="s">
        <v>146</v>
      </c>
      <c r="E3" s="137" t="s">
        <v>147</v>
      </c>
    </row>
    <row r="4" spans="1:5" ht="13.5" customHeight="1" x14ac:dyDescent="0.15">
      <c r="B4" s="569" t="s">
        <v>184</v>
      </c>
      <c r="C4" s="581" t="s">
        <v>212</v>
      </c>
      <c r="D4" s="560" t="s">
        <v>259</v>
      </c>
      <c r="E4" s="566" t="s">
        <v>185</v>
      </c>
    </row>
    <row r="5" spans="1:5" x14ac:dyDescent="0.15">
      <c r="B5" s="570"/>
      <c r="C5" s="582"/>
      <c r="D5" s="561"/>
      <c r="E5" s="567"/>
    </row>
    <row r="6" spans="1:5" x14ac:dyDescent="0.15">
      <c r="B6" s="570"/>
      <c r="C6" s="582"/>
      <c r="D6" s="561"/>
      <c r="E6" s="567"/>
    </row>
    <row r="7" spans="1:5" x14ac:dyDescent="0.15">
      <c r="B7" s="570"/>
      <c r="C7" s="582"/>
      <c r="D7" s="561"/>
      <c r="E7" s="567"/>
    </row>
    <row r="8" spans="1:5" ht="20.25" customHeight="1" x14ac:dyDescent="0.15">
      <c r="B8" s="571"/>
      <c r="C8" s="583"/>
      <c r="D8" s="562"/>
      <c r="E8" s="584"/>
    </row>
    <row r="9" spans="1:5" ht="53.25" customHeight="1" x14ac:dyDescent="0.15">
      <c r="B9" s="370" t="s">
        <v>128</v>
      </c>
      <c r="C9" s="196" t="s">
        <v>3</v>
      </c>
      <c r="D9" s="371" t="s">
        <v>148</v>
      </c>
      <c r="E9" s="372" t="s">
        <v>289</v>
      </c>
    </row>
    <row r="10" spans="1:5" ht="46.5" customHeight="1" x14ac:dyDescent="0.15">
      <c r="B10" s="370" t="s">
        <v>134</v>
      </c>
      <c r="C10" s="372" t="s">
        <v>149</v>
      </c>
      <c r="D10" s="371" t="s">
        <v>290</v>
      </c>
      <c r="E10" s="372" t="s">
        <v>289</v>
      </c>
    </row>
    <row r="11" spans="1:5" ht="13.5" customHeight="1" x14ac:dyDescent="0.15">
      <c r="B11" s="572" t="s">
        <v>130</v>
      </c>
      <c r="C11" s="575" t="s">
        <v>3</v>
      </c>
      <c r="D11" s="563" t="s">
        <v>260</v>
      </c>
      <c r="E11" s="566" t="s">
        <v>291</v>
      </c>
    </row>
    <row r="12" spans="1:5" x14ac:dyDescent="0.15">
      <c r="B12" s="573"/>
      <c r="C12" s="576"/>
      <c r="D12" s="564"/>
      <c r="E12" s="567"/>
    </row>
    <row r="13" spans="1:5" x14ac:dyDescent="0.15">
      <c r="B13" s="573"/>
      <c r="C13" s="576"/>
      <c r="D13" s="564"/>
      <c r="E13" s="567"/>
    </row>
    <row r="14" spans="1:5" ht="21.75" customHeight="1" x14ac:dyDescent="0.15">
      <c r="B14" s="579"/>
      <c r="C14" s="577"/>
      <c r="D14" s="565"/>
      <c r="E14" s="584"/>
    </row>
    <row r="15" spans="1:5" ht="37.5" customHeight="1" x14ac:dyDescent="0.15">
      <c r="B15" s="370" t="s">
        <v>129</v>
      </c>
      <c r="C15" s="196" t="s">
        <v>3</v>
      </c>
      <c r="D15" s="371" t="s">
        <v>292</v>
      </c>
      <c r="E15" s="372" t="s">
        <v>291</v>
      </c>
    </row>
    <row r="16" spans="1:5" ht="39" customHeight="1" x14ac:dyDescent="0.15">
      <c r="B16" s="370" t="s">
        <v>137</v>
      </c>
      <c r="C16" s="196" t="s">
        <v>3</v>
      </c>
      <c r="D16" s="371" t="s">
        <v>150</v>
      </c>
      <c r="E16" s="372" t="s">
        <v>293</v>
      </c>
    </row>
    <row r="17" spans="2:5" ht="39.75" customHeight="1" x14ac:dyDescent="0.15">
      <c r="B17" s="370" t="s">
        <v>131</v>
      </c>
      <c r="C17" s="196" t="s">
        <v>3</v>
      </c>
      <c r="D17" s="371" t="s">
        <v>294</v>
      </c>
      <c r="E17" s="372" t="s">
        <v>291</v>
      </c>
    </row>
    <row r="18" spans="2:5" ht="30" customHeight="1" x14ac:dyDescent="0.15">
      <c r="B18" s="370" t="s">
        <v>138</v>
      </c>
      <c r="C18" s="196" t="s">
        <v>3</v>
      </c>
      <c r="D18" s="373" t="s">
        <v>295</v>
      </c>
      <c r="E18" s="372" t="s">
        <v>291</v>
      </c>
    </row>
    <row r="19" spans="2:5" ht="30" customHeight="1" x14ac:dyDescent="0.15">
      <c r="B19" s="370" t="s">
        <v>132</v>
      </c>
      <c r="C19" s="196" t="s">
        <v>3</v>
      </c>
      <c r="D19" s="373" t="s">
        <v>296</v>
      </c>
      <c r="E19" s="372" t="s">
        <v>291</v>
      </c>
    </row>
    <row r="20" spans="2:5" ht="42" customHeight="1" x14ac:dyDescent="0.15">
      <c r="B20" s="370" t="s">
        <v>135</v>
      </c>
      <c r="C20" s="196" t="s">
        <v>3</v>
      </c>
      <c r="D20" s="371" t="s">
        <v>297</v>
      </c>
      <c r="E20" s="372" t="s">
        <v>298</v>
      </c>
    </row>
    <row r="21" spans="2:5" ht="13.5" customHeight="1" x14ac:dyDescent="0.15">
      <c r="B21" s="572" t="s">
        <v>136</v>
      </c>
      <c r="C21" s="575" t="s">
        <v>3</v>
      </c>
      <c r="D21" s="563" t="s">
        <v>508</v>
      </c>
      <c r="E21" s="566" t="s">
        <v>299</v>
      </c>
    </row>
    <row r="22" spans="2:5" x14ac:dyDescent="0.15">
      <c r="B22" s="573"/>
      <c r="C22" s="576"/>
      <c r="D22" s="564"/>
      <c r="E22" s="567"/>
    </row>
    <row r="23" spans="2:5" ht="13.5" customHeight="1" x14ac:dyDescent="0.15">
      <c r="B23" s="573"/>
      <c r="C23" s="576"/>
      <c r="D23" s="564"/>
      <c r="E23" s="567"/>
    </row>
    <row r="24" spans="2:5" ht="24" customHeight="1" x14ac:dyDescent="0.15">
      <c r="B24" s="579"/>
      <c r="C24" s="577"/>
      <c r="D24" s="565"/>
      <c r="E24" s="584"/>
    </row>
    <row r="25" spans="2:5" ht="13.5" customHeight="1" x14ac:dyDescent="0.15">
      <c r="B25" s="572" t="s">
        <v>133</v>
      </c>
      <c r="C25" s="575" t="s">
        <v>3</v>
      </c>
      <c r="D25" s="563" t="s">
        <v>509</v>
      </c>
      <c r="E25" s="566" t="s">
        <v>186</v>
      </c>
    </row>
    <row r="26" spans="2:5" x14ac:dyDescent="0.15">
      <c r="B26" s="573"/>
      <c r="C26" s="576"/>
      <c r="D26" s="564"/>
      <c r="E26" s="567"/>
    </row>
    <row r="27" spans="2:5" x14ac:dyDescent="0.15">
      <c r="B27" s="573"/>
      <c r="C27" s="576"/>
      <c r="D27" s="564"/>
      <c r="E27" s="567"/>
    </row>
    <row r="28" spans="2:5" x14ac:dyDescent="0.15">
      <c r="B28" s="573"/>
      <c r="C28" s="576"/>
      <c r="D28" s="564"/>
      <c r="E28" s="567"/>
    </row>
    <row r="29" spans="2:5" ht="24.75" customHeight="1" thickBot="1" x14ac:dyDescent="0.2">
      <c r="B29" s="574"/>
      <c r="C29" s="578"/>
      <c r="D29" s="580"/>
      <c r="E29" s="568"/>
    </row>
    <row r="30" spans="2:5" x14ac:dyDescent="0.15">
      <c r="B30" s="526" t="s">
        <v>286</v>
      </c>
      <c r="C30" s="526"/>
      <c r="D30" s="526"/>
      <c r="E30" s="374"/>
    </row>
  </sheetData>
  <mergeCells count="18">
    <mergeCell ref="E4:E8"/>
    <mergeCell ref="E11:E14"/>
    <mergeCell ref="B2:E2"/>
    <mergeCell ref="B30:D30"/>
    <mergeCell ref="D4:D8"/>
    <mergeCell ref="D11:D14"/>
    <mergeCell ref="E25:E29"/>
    <mergeCell ref="B4:B8"/>
    <mergeCell ref="B25:B29"/>
    <mergeCell ref="C21:C24"/>
    <mergeCell ref="C25:C29"/>
    <mergeCell ref="B21:B24"/>
    <mergeCell ref="B11:B14"/>
    <mergeCell ref="D21:D24"/>
    <mergeCell ref="D25:D29"/>
    <mergeCell ref="C4:C8"/>
    <mergeCell ref="E21:E24"/>
    <mergeCell ref="C11:C1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95"/>
  <sheetViews>
    <sheetView showGridLines="0" zoomScaleNormal="100" zoomScaleSheetLayoutView="87" workbookViewId="0">
      <selection activeCell="B2" sqref="B2:H2"/>
    </sheetView>
  </sheetViews>
  <sheetFormatPr defaultRowHeight="13.5" x14ac:dyDescent="0.15"/>
  <cols>
    <col min="1" max="1" width="18.5" style="3" bestFit="1" customWidth="1"/>
    <col min="2" max="2" width="11.375" style="3" customWidth="1"/>
    <col min="3" max="3" width="18.375" style="3" customWidth="1"/>
    <col min="4" max="4" width="1.75" style="3" customWidth="1"/>
    <col min="5" max="6" width="10.625" style="3" customWidth="1"/>
    <col min="7" max="7" width="18.75" style="3" customWidth="1"/>
    <col min="8" max="8" width="18.625" style="3" customWidth="1"/>
    <col min="9" max="9" width="13.125" style="3" customWidth="1"/>
    <col min="10" max="10" width="16.125" style="3" customWidth="1"/>
    <col min="11" max="11" width="9.75" style="3" bestFit="1" customWidth="1"/>
    <col min="12" max="16384" width="9" style="3"/>
  </cols>
  <sheetData>
    <row r="2" spans="1:11" ht="20.25" customHeight="1" x14ac:dyDescent="0.2">
      <c r="A2" s="1"/>
      <c r="B2" s="448" t="s">
        <v>510</v>
      </c>
      <c r="C2" s="448"/>
      <c r="D2" s="448"/>
      <c r="E2" s="448"/>
      <c r="F2" s="448"/>
      <c r="G2" s="448"/>
      <c r="H2" s="448"/>
      <c r="I2" s="39"/>
    </row>
    <row r="3" spans="1:11" s="5" customFormat="1" ht="20.25" customHeight="1" thickBot="1" x14ac:dyDescent="0.2">
      <c r="B3" s="169" t="s">
        <v>511</v>
      </c>
      <c r="C3" s="299"/>
      <c r="D3" s="299"/>
      <c r="E3" s="299"/>
      <c r="F3" s="129"/>
      <c r="G3" s="129"/>
      <c r="H3" s="129"/>
    </row>
    <row r="4" spans="1:11" ht="23.1" customHeight="1" x14ac:dyDescent="0.15">
      <c r="B4" s="375" t="s">
        <v>151</v>
      </c>
      <c r="C4" s="376" t="s">
        <v>274</v>
      </c>
      <c r="D4" s="590" t="s">
        <v>152</v>
      </c>
      <c r="E4" s="591"/>
      <c r="F4" s="592"/>
      <c r="G4" s="377" t="s">
        <v>153</v>
      </c>
      <c r="H4" s="377" t="s">
        <v>154</v>
      </c>
      <c r="I4" s="32"/>
    </row>
    <row r="5" spans="1:11" ht="23.1" customHeight="1" x14ac:dyDescent="0.15">
      <c r="B5" s="585" t="s">
        <v>478</v>
      </c>
      <c r="C5" s="593" t="s">
        <v>0</v>
      </c>
      <c r="D5" s="378"/>
      <c r="E5" s="379" t="s">
        <v>275</v>
      </c>
      <c r="F5" s="378">
        <v>1</v>
      </c>
      <c r="G5" s="594">
        <v>83</v>
      </c>
      <c r="H5" s="594" t="s">
        <v>177</v>
      </c>
      <c r="I5" s="40"/>
      <c r="J5" s="40"/>
      <c r="K5" s="40"/>
    </row>
    <row r="6" spans="1:11" ht="23.1" customHeight="1" x14ac:dyDescent="0.15">
      <c r="B6" s="586"/>
      <c r="C6" s="589"/>
      <c r="D6" s="380"/>
      <c r="E6" s="381" t="s">
        <v>276</v>
      </c>
      <c r="F6" s="380" t="s">
        <v>177</v>
      </c>
      <c r="G6" s="588"/>
      <c r="H6" s="588"/>
      <c r="I6" s="40"/>
      <c r="J6" s="40"/>
      <c r="K6" s="40"/>
    </row>
    <row r="7" spans="1:11" ht="23.1" customHeight="1" x14ac:dyDescent="0.15">
      <c r="B7" s="587" t="s">
        <v>356</v>
      </c>
      <c r="C7" s="589" t="s">
        <v>0</v>
      </c>
      <c r="D7" s="380"/>
      <c r="E7" s="381" t="s">
        <v>275</v>
      </c>
      <c r="F7" s="380">
        <v>1</v>
      </c>
      <c r="G7" s="588">
        <v>83</v>
      </c>
      <c r="H7" s="588" t="s">
        <v>177</v>
      </c>
      <c r="I7" s="40"/>
      <c r="J7" s="40"/>
      <c r="K7" s="40"/>
    </row>
    <row r="8" spans="1:11" ht="23.1" customHeight="1" x14ac:dyDescent="0.15">
      <c r="B8" s="586"/>
      <c r="C8" s="589"/>
      <c r="D8" s="380"/>
      <c r="E8" s="381" t="s">
        <v>276</v>
      </c>
      <c r="F8" s="380" t="s">
        <v>177</v>
      </c>
      <c r="G8" s="588"/>
      <c r="H8" s="588"/>
      <c r="I8" s="40"/>
      <c r="J8" s="40"/>
      <c r="K8" s="40"/>
    </row>
    <row r="9" spans="1:11" ht="23.1" customHeight="1" x14ac:dyDescent="0.15">
      <c r="B9" s="587" t="s">
        <v>381</v>
      </c>
      <c r="C9" s="589" t="s">
        <v>0</v>
      </c>
      <c r="D9" s="380"/>
      <c r="E9" s="381" t="s">
        <v>275</v>
      </c>
      <c r="F9" s="380">
        <v>1</v>
      </c>
      <c r="G9" s="588">
        <v>83</v>
      </c>
      <c r="H9" s="588" t="s">
        <v>177</v>
      </c>
      <c r="I9" s="40"/>
      <c r="J9" s="40"/>
      <c r="K9" s="40"/>
    </row>
    <row r="10" spans="1:11" ht="23.1" customHeight="1" x14ac:dyDescent="0.15">
      <c r="B10" s="586"/>
      <c r="C10" s="589"/>
      <c r="D10" s="380"/>
      <c r="E10" s="381" t="s">
        <v>276</v>
      </c>
      <c r="F10" s="380" t="s">
        <v>155</v>
      </c>
      <c r="G10" s="588"/>
      <c r="H10" s="588"/>
      <c r="I10" s="40"/>
      <c r="J10" s="40"/>
      <c r="K10" s="40"/>
    </row>
    <row r="11" spans="1:11" ht="23.1" customHeight="1" x14ac:dyDescent="0.15">
      <c r="B11" s="587" t="s">
        <v>382</v>
      </c>
      <c r="C11" s="589" t="s">
        <v>0</v>
      </c>
      <c r="D11" s="380"/>
      <c r="E11" s="381" t="s">
        <v>275</v>
      </c>
      <c r="F11" s="380">
        <v>1</v>
      </c>
      <c r="G11" s="588">
        <v>83</v>
      </c>
      <c r="H11" s="588" t="s">
        <v>177</v>
      </c>
      <c r="I11" s="40"/>
      <c r="J11" s="40"/>
      <c r="K11" s="40"/>
    </row>
    <row r="12" spans="1:11" ht="23.1" customHeight="1" x14ac:dyDescent="0.15">
      <c r="B12" s="586"/>
      <c r="C12" s="589"/>
      <c r="D12" s="380"/>
      <c r="E12" s="381" t="s">
        <v>276</v>
      </c>
      <c r="F12" s="380" t="s">
        <v>155</v>
      </c>
      <c r="G12" s="588"/>
      <c r="H12" s="588"/>
      <c r="I12" s="40"/>
      <c r="J12" s="40"/>
      <c r="K12" s="40"/>
    </row>
    <row r="13" spans="1:11" ht="23.1" customHeight="1" x14ac:dyDescent="0.15">
      <c r="B13" s="587" t="s">
        <v>479</v>
      </c>
      <c r="C13" s="589" t="s">
        <v>0</v>
      </c>
      <c r="D13" s="380"/>
      <c r="E13" s="382" t="s">
        <v>275</v>
      </c>
      <c r="F13" s="380">
        <v>1</v>
      </c>
      <c r="G13" s="588">
        <v>83</v>
      </c>
      <c r="H13" s="588" t="s">
        <v>177</v>
      </c>
      <c r="I13" s="40"/>
      <c r="J13" s="40"/>
      <c r="K13" s="4"/>
    </row>
    <row r="14" spans="1:11" ht="23.1" customHeight="1" thickBot="1" x14ac:dyDescent="0.2">
      <c r="B14" s="596"/>
      <c r="C14" s="597"/>
      <c r="D14" s="383"/>
      <c r="E14" s="384" t="s">
        <v>276</v>
      </c>
      <c r="F14" s="383" t="s">
        <v>177</v>
      </c>
      <c r="G14" s="595"/>
      <c r="H14" s="595"/>
      <c r="I14" s="40"/>
      <c r="J14" s="40"/>
      <c r="K14" s="4"/>
    </row>
    <row r="15" spans="1:11" ht="16.5" customHeight="1" x14ac:dyDescent="0.15">
      <c r="B15" s="280" t="s">
        <v>187</v>
      </c>
      <c r="C15" s="167"/>
      <c r="D15" s="167"/>
      <c r="E15" s="167"/>
      <c r="F15" s="167"/>
      <c r="G15" s="167"/>
      <c r="H15" s="167"/>
    </row>
    <row r="16" spans="1:11" ht="9.9499999999999993" customHeight="1" x14ac:dyDescent="0.15"/>
    <row r="17" ht="9.9499999999999993" customHeight="1" x14ac:dyDescent="0.15"/>
    <row r="18" ht="9.9499999999999993" customHeight="1" x14ac:dyDescent="0.15"/>
    <row r="19" ht="9.9499999999999993" customHeight="1" x14ac:dyDescent="0.15"/>
    <row r="20" ht="9.9499999999999993" customHeight="1" x14ac:dyDescent="0.15"/>
    <row r="21" ht="9.9499999999999993" customHeight="1" x14ac:dyDescent="0.15"/>
    <row r="22" ht="9.9499999999999993" customHeight="1" x14ac:dyDescent="0.15"/>
    <row r="23" ht="9.9499999999999993" customHeight="1" x14ac:dyDescent="0.15"/>
    <row r="24" ht="9.9499999999999993" customHeight="1" x14ac:dyDescent="0.15"/>
    <row r="25" ht="9.9499999999999993" customHeight="1" x14ac:dyDescent="0.15"/>
    <row r="26" ht="9.9499999999999993" customHeight="1" x14ac:dyDescent="0.15"/>
    <row r="27" ht="9.9499999999999993" customHeight="1" x14ac:dyDescent="0.15"/>
    <row r="28" ht="9.9499999999999993" customHeight="1" x14ac:dyDescent="0.15"/>
    <row r="29" ht="9.9499999999999993" customHeight="1" x14ac:dyDescent="0.15"/>
    <row r="30" ht="9.9499999999999993" customHeight="1" x14ac:dyDescent="0.15"/>
    <row r="31" ht="9.9499999999999993" customHeight="1" x14ac:dyDescent="0.15"/>
    <row r="32" ht="9.9499999999999993" customHeight="1" x14ac:dyDescent="0.15"/>
    <row r="33" ht="9.9499999999999993" customHeight="1" x14ac:dyDescent="0.15"/>
    <row r="34" ht="9.9499999999999993" customHeight="1" x14ac:dyDescent="0.15"/>
    <row r="35" ht="9.9499999999999993" customHeight="1" x14ac:dyDescent="0.15"/>
    <row r="36" ht="9.9499999999999993" customHeight="1" x14ac:dyDescent="0.15"/>
    <row r="37" ht="9.9499999999999993" customHeight="1" x14ac:dyDescent="0.15"/>
    <row r="38" ht="9.9499999999999993" customHeight="1" x14ac:dyDescent="0.15"/>
    <row r="39" ht="9.9499999999999993" customHeight="1" x14ac:dyDescent="0.15"/>
    <row r="40" ht="9.9499999999999993" customHeight="1" x14ac:dyDescent="0.15"/>
    <row r="41" ht="9.9499999999999993" customHeight="1" x14ac:dyDescent="0.15"/>
    <row r="42" ht="9.9499999999999993" customHeight="1" x14ac:dyDescent="0.15"/>
    <row r="43" ht="9.9499999999999993" customHeight="1" x14ac:dyDescent="0.15"/>
    <row r="44" ht="9.9499999999999993" customHeight="1" x14ac:dyDescent="0.15"/>
    <row r="45" ht="9.9499999999999993" customHeight="1" x14ac:dyDescent="0.15"/>
    <row r="46" ht="9.9499999999999993" customHeight="1" x14ac:dyDescent="0.15"/>
    <row r="47" ht="9.9499999999999993" customHeight="1" x14ac:dyDescent="0.15"/>
    <row r="48" ht="9.9499999999999993" customHeight="1" x14ac:dyDescent="0.15"/>
    <row r="49" ht="9.9499999999999993" customHeight="1" x14ac:dyDescent="0.15"/>
    <row r="50" ht="9.9499999999999993" customHeight="1" x14ac:dyDescent="0.15"/>
    <row r="51" ht="9.9499999999999993" customHeight="1" x14ac:dyDescent="0.15"/>
    <row r="52" ht="9.9499999999999993" customHeight="1" x14ac:dyDescent="0.15"/>
    <row r="53" ht="9.9499999999999993" customHeight="1" x14ac:dyDescent="0.15"/>
    <row r="54" ht="9.9499999999999993" customHeight="1" x14ac:dyDescent="0.15"/>
    <row r="55" ht="9.9499999999999993" customHeight="1" x14ac:dyDescent="0.15"/>
    <row r="56" ht="9.9499999999999993" customHeight="1" x14ac:dyDescent="0.15"/>
    <row r="57" ht="9.9499999999999993" customHeight="1" x14ac:dyDescent="0.15"/>
    <row r="58" ht="9.9499999999999993" customHeight="1" x14ac:dyDescent="0.15"/>
    <row r="59" ht="9.9499999999999993" customHeight="1" x14ac:dyDescent="0.15"/>
    <row r="60" ht="9.9499999999999993" customHeight="1" x14ac:dyDescent="0.15"/>
    <row r="61" ht="9.9499999999999993" customHeight="1" x14ac:dyDescent="0.15"/>
    <row r="62" ht="9.9499999999999993" customHeight="1" x14ac:dyDescent="0.15"/>
    <row r="63" ht="9.9499999999999993" customHeight="1" x14ac:dyDescent="0.15"/>
    <row r="64" ht="9.9499999999999993" customHeight="1" x14ac:dyDescent="0.15"/>
    <row r="65" ht="9.9499999999999993" customHeight="1" x14ac:dyDescent="0.15"/>
    <row r="66" ht="9.9499999999999993" customHeight="1" x14ac:dyDescent="0.15"/>
    <row r="67" ht="9.9499999999999993" customHeight="1" x14ac:dyDescent="0.15"/>
    <row r="68" ht="9.9499999999999993" customHeight="1" x14ac:dyDescent="0.15"/>
    <row r="69" ht="9.9499999999999993" customHeight="1" x14ac:dyDescent="0.15"/>
    <row r="70" ht="9.9499999999999993" customHeight="1" x14ac:dyDescent="0.15"/>
    <row r="71" ht="9.9499999999999993" customHeight="1" x14ac:dyDescent="0.15"/>
    <row r="72" ht="9.9499999999999993" customHeight="1" x14ac:dyDescent="0.15"/>
    <row r="73" ht="9.9499999999999993" customHeight="1" x14ac:dyDescent="0.15"/>
    <row r="74" ht="9.9499999999999993" customHeight="1" x14ac:dyDescent="0.15"/>
    <row r="75" ht="9.9499999999999993" customHeight="1" x14ac:dyDescent="0.15"/>
    <row r="76" ht="9.9499999999999993" customHeight="1" x14ac:dyDescent="0.15"/>
    <row r="77" ht="9.9499999999999993" customHeight="1" x14ac:dyDescent="0.15"/>
    <row r="78" ht="9.9499999999999993" customHeight="1" x14ac:dyDescent="0.15"/>
    <row r="79" ht="9.9499999999999993" customHeight="1" x14ac:dyDescent="0.15"/>
    <row r="80" ht="9.9499999999999993" customHeight="1" x14ac:dyDescent="0.15"/>
    <row r="81" ht="9.9499999999999993" customHeight="1" x14ac:dyDescent="0.15"/>
    <row r="82" ht="9.9499999999999993" customHeight="1" x14ac:dyDescent="0.15"/>
    <row r="83" ht="9.9499999999999993" customHeight="1" x14ac:dyDescent="0.15"/>
    <row r="84" ht="9.9499999999999993" customHeight="1" x14ac:dyDescent="0.15"/>
    <row r="85" ht="9.9499999999999993" customHeight="1" x14ac:dyDescent="0.15"/>
    <row r="86" ht="9.9499999999999993" customHeight="1" x14ac:dyDescent="0.15"/>
    <row r="87" ht="9.9499999999999993" customHeight="1" x14ac:dyDescent="0.15"/>
    <row r="88" ht="9.9499999999999993" customHeight="1" x14ac:dyDescent="0.15"/>
    <row r="89" ht="9.9499999999999993" customHeight="1" x14ac:dyDescent="0.15"/>
    <row r="90" ht="9.9499999999999993" customHeight="1" x14ac:dyDescent="0.15"/>
    <row r="91" ht="9.9499999999999993" customHeight="1" x14ac:dyDescent="0.15"/>
    <row r="92" ht="9.9499999999999993" customHeight="1" x14ac:dyDescent="0.15"/>
    <row r="93" ht="9.9499999999999993" customHeight="1" x14ac:dyDescent="0.15"/>
    <row r="94" ht="9.9499999999999993" customHeight="1" x14ac:dyDescent="0.15"/>
    <row r="95" ht="9.9499999999999993" customHeight="1" x14ac:dyDescent="0.15"/>
  </sheetData>
  <mergeCells count="22">
    <mergeCell ref="G13:G14"/>
    <mergeCell ref="H13:H14"/>
    <mergeCell ref="G7:G8"/>
    <mergeCell ref="H7:H8"/>
    <mergeCell ref="B9:B10"/>
    <mergeCell ref="B11:B12"/>
    <mergeCell ref="B13:B14"/>
    <mergeCell ref="C13:C14"/>
    <mergeCell ref="C7:C8"/>
    <mergeCell ref="C9:C10"/>
    <mergeCell ref="B2:H2"/>
    <mergeCell ref="B5:B6"/>
    <mergeCell ref="B7:B8"/>
    <mergeCell ref="G11:G12"/>
    <mergeCell ref="H11:H12"/>
    <mergeCell ref="C11:C12"/>
    <mergeCell ref="G9:G10"/>
    <mergeCell ref="H9:H10"/>
    <mergeCell ref="D4:F4"/>
    <mergeCell ref="C5:C6"/>
    <mergeCell ref="G5:G6"/>
    <mergeCell ref="H5:H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zoomScaleNormal="100" zoomScaleSheetLayoutView="120" workbookViewId="0">
      <selection activeCell="B1" sqref="B1:J1"/>
    </sheetView>
  </sheetViews>
  <sheetFormatPr defaultRowHeight="13.5" x14ac:dyDescent="0.15"/>
  <cols>
    <col min="1" max="1" width="18.5" style="3" bestFit="1" customWidth="1"/>
    <col min="2" max="4" width="3.125" style="3" customWidth="1"/>
    <col min="5" max="5" width="13.375" style="3" customWidth="1"/>
    <col min="6" max="10" width="13.625" style="3" customWidth="1"/>
    <col min="11" max="16384" width="9" style="3"/>
  </cols>
  <sheetData>
    <row r="1" spans="1:11" ht="21" customHeight="1" x14ac:dyDescent="0.2">
      <c r="A1" s="1"/>
      <c r="B1" s="455" t="s">
        <v>512</v>
      </c>
      <c r="C1" s="455"/>
      <c r="D1" s="455"/>
      <c r="E1" s="455"/>
      <c r="F1" s="455"/>
      <c r="G1" s="455"/>
      <c r="H1" s="455"/>
      <c r="I1" s="455"/>
      <c r="J1" s="455"/>
    </row>
    <row r="2" spans="1:11" s="5" customFormat="1" ht="20.25" customHeight="1" thickBot="1" x14ac:dyDescent="0.2">
      <c r="B2" s="385" t="s">
        <v>513</v>
      </c>
      <c r="C2" s="386"/>
      <c r="D2" s="386"/>
      <c r="E2" s="386"/>
      <c r="F2" s="128"/>
      <c r="G2" s="128"/>
      <c r="H2" s="128"/>
      <c r="I2" s="128"/>
      <c r="J2" s="128"/>
    </row>
    <row r="3" spans="1:11" ht="23.1" customHeight="1" x14ac:dyDescent="0.15">
      <c r="B3" s="472" t="s">
        <v>156</v>
      </c>
      <c r="C3" s="472"/>
      <c r="D3" s="472"/>
      <c r="E3" s="478"/>
      <c r="F3" s="137" t="s">
        <v>514</v>
      </c>
      <c r="G3" s="137">
        <v>25</v>
      </c>
      <c r="H3" s="137">
        <v>26</v>
      </c>
      <c r="I3" s="137">
        <v>27</v>
      </c>
      <c r="J3" s="137">
        <v>28</v>
      </c>
    </row>
    <row r="4" spans="1:11" ht="23.1" customHeight="1" x14ac:dyDescent="0.15">
      <c r="B4" s="600" t="s">
        <v>157</v>
      </c>
      <c r="C4" s="600"/>
      <c r="D4" s="600"/>
      <c r="E4" s="601"/>
      <c r="F4" s="387">
        <v>886068</v>
      </c>
      <c r="G4" s="387">
        <v>886641</v>
      </c>
      <c r="H4" s="387">
        <v>889568</v>
      </c>
      <c r="I4" s="387">
        <f>I5+I13+I14+I17</f>
        <v>885589</v>
      </c>
      <c r="J4" s="387">
        <f>J5+J14+J17</f>
        <v>871484</v>
      </c>
      <c r="K4" s="13"/>
    </row>
    <row r="5" spans="1:11" ht="23.1" customHeight="1" x14ac:dyDescent="0.15">
      <c r="B5" s="374"/>
      <c r="C5" s="602" t="s">
        <v>158</v>
      </c>
      <c r="D5" s="602"/>
      <c r="E5" s="603"/>
      <c r="F5" s="387">
        <v>197065</v>
      </c>
      <c r="G5" s="387">
        <v>180077</v>
      </c>
      <c r="H5" s="387">
        <v>165103</v>
      </c>
      <c r="I5" s="387">
        <v>153230</v>
      </c>
      <c r="J5" s="387">
        <v>143012</v>
      </c>
      <c r="K5" s="13"/>
    </row>
    <row r="6" spans="1:11" ht="23.1" customHeight="1" x14ac:dyDescent="0.15">
      <c r="B6" s="374"/>
      <c r="C6" s="374"/>
      <c r="D6" s="602" t="s">
        <v>159</v>
      </c>
      <c r="E6" s="603"/>
      <c r="F6" s="387">
        <v>175314</v>
      </c>
      <c r="G6" s="387">
        <v>160176</v>
      </c>
      <c r="H6" s="387">
        <v>146784</v>
      </c>
      <c r="I6" s="387">
        <f>SUM(I7:I8)</f>
        <v>136487</v>
      </c>
      <c r="J6" s="387">
        <v>127971</v>
      </c>
      <c r="K6" s="13"/>
    </row>
    <row r="7" spans="1:11" ht="23.1" customHeight="1" x14ac:dyDescent="0.15">
      <c r="B7" s="374"/>
      <c r="C7" s="374"/>
      <c r="D7" s="374"/>
      <c r="E7" s="388" t="s">
        <v>160</v>
      </c>
      <c r="F7" s="387">
        <v>174491</v>
      </c>
      <c r="G7" s="387">
        <v>159359</v>
      </c>
      <c r="H7" s="387">
        <v>145962</v>
      </c>
      <c r="I7" s="387">
        <v>135668</v>
      </c>
      <c r="J7" s="387">
        <v>127150</v>
      </c>
    </row>
    <row r="8" spans="1:11" ht="23.1" customHeight="1" x14ac:dyDescent="0.15">
      <c r="B8" s="389"/>
      <c r="C8" s="389"/>
      <c r="D8" s="389"/>
      <c r="E8" s="388" t="s">
        <v>161</v>
      </c>
      <c r="F8" s="387">
        <v>823</v>
      </c>
      <c r="G8" s="387">
        <v>817</v>
      </c>
      <c r="H8" s="387">
        <v>822</v>
      </c>
      <c r="I8" s="387">
        <v>819</v>
      </c>
      <c r="J8" s="387">
        <v>821</v>
      </c>
    </row>
    <row r="9" spans="1:11" ht="23.1" customHeight="1" x14ac:dyDescent="0.15">
      <c r="B9" s="374"/>
      <c r="C9" s="374"/>
      <c r="D9" s="602" t="s">
        <v>163</v>
      </c>
      <c r="E9" s="603"/>
      <c r="F9" s="387">
        <v>21751</v>
      </c>
      <c r="G9" s="387">
        <v>19901</v>
      </c>
      <c r="H9" s="387">
        <v>18319</v>
      </c>
      <c r="I9" s="387">
        <f>SUM(I10:I12)</f>
        <v>16743</v>
      </c>
      <c r="J9" s="387">
        <v>15041</v>
      </c>
      <c r="K9" s="13"/>
    </row>
    <row r="10" spans="1:11" ht="23.1" customHeight="1" x14ac:dyDescent="0.15">
      <c r="B10" s="374"/>
      <c r="C10" s="374"/>
      <c r="D10" s="374"/>
      <c r="E10" s="388" t="s">
        <v>277</v>
      </c>
      <c r="F10" s="387">
        <v>18223</v>
      </c>
      <c r="G10" s="387">
        <v>16571</v>
      </c>
      <c r="H10" s="387">
        <v>15165</v>
      </c>
      <c r="I10" s="387">
        <v>13813</v>
      </c>
      <c r="J10" s="387">
        <v>12403</v>
      </c>
    </row>
    <row r="11" spans="1:11" ht="23.1" customHeight="1" x14ac:dyDescent="0.15">
      <c r="B11" s="374"/>
      <c r="C11" s="374"/>
      <c r="D11" s="374"/>
      <c r="E11" s="388" t="s">
        <v>278</v>
      </c>
      <c r="F11" s="387">
        <v>2458</v>
      </c>
      <c r="G11" s="387">
        <v>2310</v>
      </c>
      <c r="H11" s="387">
        <v>2244</v>
      </c>
      <c r="I11" s="387">
        <v>2100</v>
      </c>
      <c r="J11" s="387">
        <v>1918</v>
      </c>
    </row>
    <row r="12" spans="1:11" ht="23.1" customHeight="1" x14ac:dyDescent="0.15">
      <c r="B12" s="374"/>
      <c r="C12" s="374"/>
      <c r="D12" s="374"/>
      <c r="E12" s="388" t="s">
        <v>164</v>
      </c>
      <c r="F12" s="387">
        <v>1070</v>
      </c>
      <c r="G12" s="387">
        <v>1020</v>
      </c>
      <c r="H12" s="387">
        <v>910</v>
      </c>
      <c r="I12" s="387">
        <v>830</v>
      </c>
      <c r="J12" s="387">
        <v>720</v>
      </c>
    </row>
    <row r="13" spans="1:11" ht="23.1" customHeight="1" x14ac:dyDescent="0.15">
      <c r="B13" s="389"/>
      <c r="C13" s="604" t="s">
        <v>162</v>
      </c>
      <c r="D13" s="605"/>
      <c r="E13" s="606"/>
      <c r="F13" s="387">
        <v>312</v>
      </c>
      <c r="G13" s="387">
        <v>235</v>
      </c>
      <c r="H13" s="387">
        <v>207</v>
      </c>
      <c r="I13" s="387">
        <v>179</v>
      </c>
      <c r="J13" s="390" t="s">
        <v>515</v>
      </c>
    </row>
    <row r="14" spans="1:11" ht="23.1" customHeight="1" x14ac:dyDescent="0.15">
      <c r="B14" s="374"/>
      <c r="C14" s="602" t="s">
        <v>165</v>
      </c>
      <c r="D14" s="602"/>
      <c r="E14" s="603"/>
      <c r="F14" s="387">
        <v>1298</v>
      </c>
      <c r="G14" s="387">
        <v>1216</v>
      </c>
      <c r="H14" s="387">
        <v>1150</v>
      </c>
      <c r="I14" s="387">
        <f>SUM(I15:I16)</f>
        <v>1134</v>
      </c>
      <c r="J14" s="387">
        <v>1071</v>
      </c>
      <c r="K14" s="13"/>
    </row>
    <row r="15" spans="1:11" ht="23.1" customHeight="1" x14ac:dyDescent="0.15">
      <c r="B15" s="374"/>
      <c r="C15" s="374"/>
      <c r="D15" s="374"/>
      <c r="E15" s="388" t="s">
        <v>166</v>
      </c>
      <c r="F15" s="387">
        <v>1010</v>
      </c>
      <c r="G15" s="387">
        <v>932</v>
      </c>
      <c r="H15" s="387">
        <v>866</v>
      </c>
      <c r="I15" s="387">
        <v>838</v>
      </c>
      <c r="J15" s="387">
        <v>805</v>
      </c>
    </row>
    <row r="16" spans="1:11" ht="23.1" customHeight="1" x14ac:dyDescent="0.15">
      <c r="B16" s="374"/>
      <c r="C16" s="374"/>
      <c r="D16" s="374"/>
      <c r="E16" s="388" t="s">
        <v>167</v>
      </c>
      <c r="F16" s="387">
        <v>288</v>
      </c>
      <c r="G16" s="387">
        <v>284</v>
      </c>
      <c r="H16" s="387">
        <v>284</v>
      </c>
      <c r="I16" s="387">
        <v>296</v>
      </c>
      <c r="J16" s="387">
        <v>266</v>
      </c>
    </row>
    <row r="17" spans="2:10" ht="23.1" customHeight="1" x14ac:dyDescent="0.15">
      <c r="B17" s="374"/>
      <c r="C17" s="602" t="s">
        <v>168</v>
      </c>
      <c r="D17" s="602"/>
      <c r="E17" s="603"/>
      <c r="F17" s="391">
        <v>687673</v>
      </c>
      <c r="G17" s="300">
        <v>705113</v>
      </c>
      <c r="H17" s="300">
        <v>723108</v>
      </c>
      <c r="I17" s="300">
        <v>731046</v>
      </c>
      <c r="J17" s="300">
        <v>727401</v>
      </c>
    </row>
    <row r="18" spans="2:10" ht="14.25" thickBot="1" x14ac:dyDescent="0.2">
      <c r="B18" s="392"/>
      <c r="C18" s="598"/>
      <c r="D18" s="598"/>
      <c r="E18" s="599"/>
      <c r="F18" s="393"/>
      <c r="G18" s="393"/>
      <c r="H18" s="329"/>
      <c r="I18" s="329"/>
      <c r="J18" s="329"/>
    </row>
    <row r="19" spans="2:10" x14ac:dyDescent="0.15">
      <c r="B19" s="394" t="s">
        <v>516</v>
      </c>
      <c r="C19" s="394"/>
      <c r="D19" s="394"/>
      <c r="E19" s="394"/>
      <c r="F19" s="394"/>
      <c r="G19" s="394"/>
      <c r="H19" s="394"/>
      <c r="I19" s="395"/>
      <c r="J19" s="395"/>
    </row>
    <row r="20" spans="2:10" ht="15" customHeight="1" x14ac:dyDescent="0.15">
      <c r="B20" s="396" t="s">
        <v>263</v>
      </c>
      <c r="C20" s="396"/>
      <c r="D20" s="396"/>
      <c r="E20" s="396"/>
      <c r="F20" s="396"/>
      <c r="G20" s="396"/>
      <c r="H20" s="396"/>
      <c r="I20" s="397"/>
      <c r="J20" s="397"/>
    </row>
    <row r="21" spans="2:10" ht="15" customHeight="1" x14ac:dyDescent="0.15"/>
    <row r="22" spans="2:10" ht="15" customHeight="1" x14ac:dyDescent="0.15"/>
    <row r="23" spans="2:10" ht="15" customHeight="1" x14ac:dyDescent="0.15"/>
  </sheetData>
  <mergeCells count="10">
    <mergeCell ref="C18:E18"/>
    <mergeCell ref="B4:E4"/>
    <mergeCell ref="D9:E9"/>
    <mergeCell ref="B1:J1"/>
    <mergeCell ref="C14:E14"/>
    <mergeCell ref="C17:E17"/>
    <mergeCell ref="B3:E3"/>
    <mergeCell ref="C13:E13"/>
    <mergeCell ref="C5:E5"/>
    <mergeCell ref="D6:E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1"/>
  <sheetViews>
    <sheetView showGridLines="0" zoomScaleNormal="100" zoomScaleSheetLayoutView="130" workbookViewId="0">
      <selection activeCell="H17" sqref="H17"/>
    </sheetView>
  </sheetViews>
  <sheetFormatPr defaultRowHeight="13.5" x14ac:dyDescent="0.15"/>
  <cols>
    <col min="1" max="1" width="18.5" style="3" bestFit="1" customWidth="1"/>
    <col min="2" max="2" width="17.625" style="3" customWidth="1"/>
    <col min="3" max="5" width="25" style="3" customWidth="1"/>
    <col min="6" max="16384" width="9" style="3"/>
  </cols>
  <sheetData>
    <row r="2" spans="1:5" ht="28.5" customHeight="1" x14ac:dyDescent="0.2">
      <c r="A2" s="6"/>
      <c r="B2" s="448" t="s">
        <v>517</v>
      </c>
      <c r="C2" s="448"/>
      <c r="D2" s="448"/>
      <c r="E2" s="448"/>
    </row>
    <row r="3" spans="1:5" s="5" customFormat="1" ht="19.5" customHeight="1" thickBot="1" x14ac:dyDescent="0.2">
      <c r="B3" s="385"/>
      <c r="C3" s="128"/>
      <c r="D3" s="128"/>
      <c r="E3" s="128"/>
    </row>
    <row r="4" spans="1:5" ht="21" customHeight="1" x14ac:dyDescent="0.15">
      <c r="B4" s="609" t="s">
        <v>46</v>
      </c>
      <c r="C4" s="507" t="s">
        <v>322</v>
      </c>
      <c r="D4" s="507" t="s">
        <v>323</v>
      </c>
      <c r="E4" s="612" t="s">
        <v>324</v>
      </c>
    </row>
    <row r="5" spans="1:5" ht="21" customHeight="1" thickBot="1" x14ac:dyDescent="0.2">
      <c r="B5" s="610"/>
      <c r="C5" s="611"/>
      <c r="D5" s="611"/>
      <c r="E5" s="613"/>
    </row>
    <row r="6" spans="1:5" ht="21" customHeight="1" x14ac:dyDescent="0.15">
      <c r="B6" s="138" t="s">
        <v>476</v>
      </c>
      <c r="C6" s="391">
        <v>201</v>
      </c>
      <c r="D6" s="391" t="s">
        <v>362</v>
      </c>
      <c r="E6" s="391">
        <v>238</v>
      </c>
    </row>
    <row r="7" spans="1:5" ht="21" customHeight="1" x14ac:dyDescent="0.15">
      <c r="B7" s="138">
        <v>27</v>
      </c>
      <c r="C7" s="391">
        <v>201</v>
      </c>
      <c r="D7" s="391" t="s">
        <v>362</v>
      </c>
      <c r="E7" s="391">
        <v>238</v>
      </c>
    </row>
    <row r="8" spans="1:5" ht="21" customHeight="1" x14ac:dyDescent="0.15">
      <c r="B8" s="138">
        <v>28</v>
      </c>
      <c r="C8" s="324">
        <v>201</v>
      </c>
      <c r="D8" s="324" t="s">
        <v>518</v>
      </c>
      <c r="E8" s="324">
        <v>238</v>
      </c>
    </row>
    <row r="9" spans="1:5" ht="13.5" customHeight="1" x14ac:dyDescent="0.15">
      <c r="B9" s="138"/>
      <c r="C9" s="324"/>
      <c r="D9" s="324"/>
      <c r="E9" s="324"/>
    </row>
    <row r="10" spans="1:5" ht="20.25" customHeight="1" x14ac:dyDescent="0.15">
      <c r="B10" s="308" t="s">
        <v>300</v>
      </c>
      <c r="C10" s="324">
        <v>42</v>
      </c>
      <c r="D10" s="324" t="s">
        <v>335</v>
      </c>
      <c r="E10" s="391">
        <v>45</v>
      </c>
    </row>
    <row r="11" spans="1:5" ht="20.25" customHeight="1" x14ac:dyDescent="0.15">
      <c r="B11" s="292" t="s">
        <v>301</v>
      </c>
      <c r="C11" s="398">
        <v>13</v>
      </c>
      <c r="D11" s="324" t="s">
        <v>336</v>
      </c>
      <c r="E11" s="391">
        <v>19</v>
      </c>
    </row>
    <row r="12" spans="1:5" ht="20.25" customHeight="1" x14ac:dyDescent="0.15">
      <c r="B12" s="308" t="s">
        <v>302</v>
      </c>
      <c r="C12" s="280">
        <v>8</v>
      </c>
      <c r="D12" s="294" t="s">
        <v>177</v>
      </c>
      <c r="E12" s="391">
        <f t="shared" ref="E12:E33" si="0">SUM(C12:D12)</f>
        <v>8</v>
      </c>
    </row>
    <row r="13" spans="1:5" ht="20.25" customHeight="1" x14ac:dyDescent="0.15">
      <c r="B13" s="308" t="s">
        <v>303</v>
      </c>
      <c r="C13" s="280">
        <v>22</v>
      </c>
      <c r="D13" s="280">
        <v>5</v>
      </c>
      <c r="E13" s="391">
        <f t="shared" si="0"/>
        <v>27</v>
      </c>
    </row>
    <row r="14" spans="1:5" ht="20.25" customHeight="1" x14ac:dyDescent="0.15">
      <c r="B14" s="308" t="s">
        <v>304</v>
      </c>
      <c r="C14" s="280">
        <v>13</v>
      </c>
      <c r="D14" s="280">
        <v>1</v>
      </c>
      <c r="E14" s="391">
        <f t="shared" si="0"/>
        <v>14</v>
      </c>
    </row>
    <row r="15" spans="1:5" ht="20.25" customHeight="1" x14ac:dyDescent="0.15">
      <c r="B15" s="308" t="s">
        <v>305</v>
      </c>
      <c r="C15" s="280">
        <v>10</v>
      </c>
      <c r="D15" s="280">
        <v>1</v>
      </c>
      <c r="E15" s="391">
        <f t="shared" si="0"/>
        <v>11</v>
      </c>
    </row>
    <row r="16" spans="1:5" ht="20.25" customHeight="1" x14ac:dyDescent="0.15">
      <c r="B16" s="308" t="s">
        <v>306</v>
      </c>
      <c r="C16" s="280">
        <v>12</v>
      </c>
      <c r="D16" s="280">
        <v>4</v>
      </c>
      <c r="E16" s="391">
        <f t="shared" si="0"/>
        <v>16</v>
      </c>
    </row>
    <row r="17" spans="2:5" ht="20.25" customHeight="1" x14ac:dyDescent="0.15">
      <c r="B17" s="308" t="s">
        <v>231</v>
      </c>
      <c r="C17" s="280">
        <v>17</v>
      </c>
      <c r="D17" s="294" t="s">
        <v>336</v>
      </c>
      <c r="E17" s="391">
        <v>23</v>
      </c>
    </row>
    <row r="18" spans="2:5" ht="20.25" customHeight="1" x14ac:dyDescent="0.15">
      <c r="B18" s="308" t="s">
        <v>307</v>
      </c>
      <c r="C18" s="280">
        <v>3</v>
      </c>
      <c r="D18" s="280">
        <v>2</v>
      </c>
      <c r="E18" s="391">
        <f t="shared" si="0"/>
        <v>5</v>
      </c>
    </row>
    <row r="19" spans="2:5" ht="20.25" customHeight="1" x14ac:dyDescent="0.15">
      <c r="B19" s="308" t="s">
        <v>308</v>
      </c>
      <c r="C19" s="280">
        <v>2</v>
      </c>
      <c r="D19" s="294" t="s">
        <v>177</v>
      </c>
      <c r="E19" s="391">
        <f t="shared" si="0"/>
        <v>2</v>
      </c>
    </row>
    <row r="20" spans="2:5" ht="20.25" customHeight="1" x14ac:dyDescent="0.15">
      <c r="B20" s="308" t="s">
        <v>309</v>
      </c>
      <c r="C20" s="280">
        <v>1</v>
      </c>
      <c r="D20" s="294" t="s">
        <v>334</v>
      </c>
      <c r="E20" s="391">
        <v>2</v>
      </c>
    </row>
    <row r="21" spans="2:5" ht="20.25" customHeight="1" x14ac:dyDescent="0.15">
      <c r="B21" s="308" t="s">
        <v>310</v>
      </c>
      <c r="C21" s="280">
        <v>4</v>
      </c>
      <c r="D21" s="280">
        <v>1</v>
      </c>
      <c r="E21" s="391">
        <f t="shared" si="0"/>
        <v>5</v>
      </c>
    </row>
    <row r="22" spans="2:5" ht="20.25" customHeight="1" x14ac:dyDescent="0.15">
      <c r="B22" s="308" t="s">
        <v>311</v>
      </c>
      <c r="C22" s="280">
        <v>7</v>
      </c>
      <c r="D22" s="294" t="s">
        <v>177</v>
      </c>
      <c r="E22" s="391">
        <f t="shared" si="0"/>
        <v>7</v>
      </c>
    </row>
    <row r="23" spans="2:5" ht="20.25" customHeight="1" x14ac:dyDescent="0.15">
      <c r="B23" s="308" t="s">
        <v>312</v>
      </c>
      <c r="C23" s="280">
        <v>11</v>
      </c>
      <c r="D23" s="280">
        <v>1</v>
      </c>
      <c r="E23" s="391">
        <f t="shared" si="0"/>
        <v>12</v>
      </c>
    </row>
    <row r="24" spans="2:5" ht="20.25" customHeight="1" x14ac:dyDescent="0.15">
      <c r="B24" s="308" t="s">
        <v>313</v>
      </c>
      <c r="C24" s="280">
        <v>1</v>
      </c>
      <c r="D24" s="280">
        <v>1</v>
      </c>
      <c r="E24" s="391">
        <f t="shared" si="0"/>
        <v>2</v>
      </c>
    </row>
    <row r="25" spans="2:5" ht="20.25" customHeight="1" x14ac:dyDescent="0.15">
      <c r="B25" s="308" t="s">
        <v>314</v>
      </c>
      <c r="C25" s="280">
        <v>5</v>
      </c>
      <c r="D25" s="280">
        <v>1</v>
      </c>
      <c r="E25" s="391">
        <f t="shared" si="0"/>
        <v>6</v>
      </c>
    </row>
    <row r="26" spans="2:5" ht="20.25" customHeight="1" x14ac:dyDescent="0.15">
      <c r="B26" s="308" t="s">
        <v>197</v>
      </c>
      <c r="C26" s="280">
        <v>6</v>
      </c>
      <c r="D26" s="294" t="s">
        <v>177</v>
      </c>
      <c r="E26" s="391">
        <f t="shared" si="0"/>
        <v>6</v>
      </c>
    </row>
    <row r="27" spans="2:5" ht="20.25" customHeight="1" x14ac:dyDescent="0.15">
      <c r="B27" s="308" t="s">
        <v>315</v>
      </c>
      <c r="C27" s="280">
        <v>1</v>
      </c>
      <c r="D27" s="280">
        <v>2</v>
      </c>
      <c r="E27" s="391">
        <f t="shared" si="0"/>
        <v>3</v>
      </c>
    </row>
    <row r="28" spans="2:5" ht="20.25" customHeight="1" x14ac:dyDescent="0.15">
      <c r="B28" s="308" t="s">
        <v>316</v>
      </c>
      <c r="C28" s="280">
        <v>2</v>
      </c>
      <c r="D28" s="294" t="s">
        <v>334</v>
      </c>
      <c r="E28" s="391">
        <v>3</v>
      </c>
    </row>
    <row r="29" spans="2:5" ht="20.25" customHeight="1" x14ac:dyDescent="0.15">
      <c r="B29" s="308" t="s">
        <v>317</v>
      </c>
      <c r="C29" s="280">
        <v>3</v>
      </c>
      <c r="D29" s="294" t="s">
        <v>177</v>
      </c>
      <c r="E29" s="391">
        <f t="shared" si="0"/>
        <v>3</v>
      </c>
    </row>
    <row r="30" spans="2:5" ht="20.25" customHeight="1" x14ac:dyDescent="0.15">
      <c r="B30" s="308" t="s">
        <v>318</v>
      </c>
      <c r="C30" s="280">
        <v>4</v>
      </c>
      <c r="D30" s="294" t="s">
        <v>177</v>
      </c>
      <c r="E30" s="391">
        <f t="shared" si="0"/>
        <v>4</v>
      </c>
    </row>
    <row r="31" spans="2:5" ht="20.25" customHeight="1" x14ac:dyDescent="0.15">
      <c r="B31" s="308" t="s">
        <v>319</v>
      </c>
      <c r="C31" s="280">
        <v>3</v>
      </c>
      <c r="D31" s="294" t="s">
        <v>177</v>
      </c>
      <c r="E31" s="391">
        <f t="shared" si="0"/>
        <v>3</v>
      </c>
    </row>
    <row r="32" spans="2:5" ht="20.25" customHeight="1" x14ac:dyDescent="0.15">
      <c r="B32" s="308" t="s">
        <v>320</v>
      </c>
      <c r="C32" s="280">
        <v>5</v>
      </c>
      <c r="D32" s="294" t="s">
        <v>177</v>
      </c>
      <c r="E32" s="391">
        <f t="shared" si="0"/>
        <v>5</v>
      </c>
    </row>
    <row r="33" spans="2:5" ht="20.25" customHeight="1" thickBot="1" x14ac:dyDescent="0.2">
      <c r="B33" s="313" t="s">
        <v>321</v>
      </c>
      <c r="C33" s="329">
        <v>6</v>
      </c>
      <c r="D33" s="329">
        <v>1</v>
      </c>
      <c r="E33" s="399">
        <f t="shared" si="0"/>
        <v>7</v>
      </c>
    </row>
    <row r="34" spans="2:5" ht="21" customHeight="1" x14ac:dyDescent="0.15">
      <c r="B34" s="608" t="s">
        <v>344</v>
      </c>
      <c r="C34" s="608"/>
      <c r="D34" s="608"/>
      <c r="E34" s="608"/>
    </row>
    <row r="35" spans="2:5" ht="9.9499999999999993" customHeight="1" x14ac:dyDescent="0.15">
      <c r="B35" s="607" t="s">
        <v>345</v>
      </c>
      <c r="C35" s="607"/>
      <c r="D35" s="607"/>
      <c r="E35" s="607"/>
    </row>
    <row r="36" spans="2:5" ht="9.9499999999999993" customHeight="1" x14ac:dyDescent="0.15">
      <c r="B36" s="607"/>
      <c r="C36" s="607"/>
      <c r="D36" s="607"/>
      <c r="E36" s="607"/>
    </row>
    <row r="37" spans="2:5" ht="9.9499999999999993" customHeight="1" x14ac:dyDescent="0.15">
      <c r="B37" s="607" t="s">
        <v>337</v>
      </c>
      <c r="C37" s="607"/>
      <c r="D37" s="607"/>
      <c r="E37" s="607"/>
    </row>
    <row r="38" spans="2:5" ht="9.9499999999999993" customHeight="1" x14ac:dyDescent="0.15">
      <c r="B38" s="607"/>
      <c r="C38" s="607"/>
      <c r="D38" s="607"/>
      <c r="E38" s="607"/>
    </row>
    <row r="39" spans="2:5" ht="9.9499999999999993" customHeight="1" x14ac:dyDescent="0.15"/>
    <row r="40" spans="2:5" ht="9.9499999999999993" customHeight="1" x14ac:dyDescent="0.15"/>
    <row r="41" spans="2:5" ht="9.9499999999999993" customHeight="1" x14ac:dyDescent="0.15"/>
    <row r="42" spans="2:5" ht="9.9499999999999993" customHeight="1" x14ac:dyDescent="0.15"/>
    <row r="43" spans="2:5" ht="9.9499999999999993" customHeight="1" x14ac:dyDescent="0.15"/>
    <row r="44" spans="2:5" ht="9.9499999999999993" customHeight="1" x14ac:dyDescent="0.15"/>
    <row r="45" spans="2:5" ht="9.9499999999999993" customHeight="1" x14ac:dyDescent="0.15"/>
    <row r="46" spans="2:5" ht="9.9499999999999993" customHeight="1" x14ac:dyDescent="0.15"/>
    <row r="47" spans="2:5" ht="9.9499999999999993" customHeight="1" x14ac:dyDescent="0.15"/>
    <row r="48" spans="2:5" ht="9.9499999999999993" customHeight="1" x14ac:dyDescent="0.15"/>
    <row r="49" ht="9.9499999999999993" customHeight="1" x14ac:dyDescent="0.15"/>
    <row r="50" ht="9.9499999999999993" customHeight="1" x14ac:dyDescent="0.15"/>
    <row r="51" ht="9.9499999999999993" customHeight="1" x14ac:dyDescent="0.15"/>
    <row r="52" ht="9.9499999999999993" customHeight="1" x14ac:dyDescent="0.15"/>
    <row r="53" ht="9.9499999999999993" customHeight="1" x14ac:dyDescent="0.15"/>
    <row r="54" ht="9.9499999999999993" customHeight="1" x14ac:dyDescent="0.15"/>
    <row r="55" ht="9.9499999999999993" customHeight="1" x14ac:dyDescent="0.15"/>
    <row r="56" ht="9.9499999999999993" customHeight="1" x14ac:dyDescent="0.15"/>
    <row r="57" ht="9.9499999999999993" customHeight="1" x14ac:dyDescent="0.15"/>
    <row r="58" ht="9.9499999999999993" customHeight="1" x14ac:dyDescent="0.15"/>
    <row r="59" ht="9.9499999999999993" customHeight="1" x14ac:dyDescent="0.15"/>
    <row r="60" ht="9.9499999999999993" customHeight="1" x14ac:dyDescent="0.15"/>
    <row r="61" ht="9.9499999999999993" customHeight="1" x14ac:dyDescent="0.15"/>
    <row r="62" ht="9.9499999999999993" customHeight="1" x14ac:dyDescent="0.15"/>
    <row r="63" ht="9.9499999999999993" customHeight="1" x14ac:dyDescent="0.15"/>
    <row r="64" ht="9.9499999999999993" customHeight="1" x14ac:dyDescent="0.15"/>
    <row r="65" ht="9.9499999999999993" customHeight="1" x14ac:dyDescent="0.15"/>
    <row r="66" ht="9.9499999999999993" customHeight="1" x14ac:dyDescent="0.15"/>
    <row r="67" ht="9.9499999999999993" customHeight="1" x14ac:dyDescent="0.15"/>
    <row r="68" ht="9.9499999999999993" customHeight="1" x14ac:dyDescent="0.15"/>
    <row r="69" ht="9.9499999999999993" customHeight="1" x14ac:dyDescent="0.15"/>
    <row r="70" ht="9.9499999999999993" customHeight="1" x14ac:dyDescent="0.15"/>
    <row r="71" ht="9.9499999999999993" customHeight="1" x14ac:dyDescent="0.15"/>
    <row r="72" ht="9.9499999999999993" customHeight="1" x14ac:dyDescent="0.15"/>
    <row r="73" ht="9.9499999999999993" customHeight="1" x14ac:dyDescent="0.15"/>
    <row r="74" ht="9.9499999999999993" customHeight="1" x14ac:dyDescent="0.15"/>
    <row r="75" ht="9.9499999999999993" customHeight="1" x14ac:dyDescent="0.15"/>
    <row r="76" ht="9.9499999999999993" customHeight="1" x14ac:dyDescent="0.15"/>
    <row r="77" ht="9.9499999999999993" customHeight="1" x14ac:dyDescent="0.15"/>
    <row r="78" ht="9.9499999999999993" customHeight="1" x14ac:dyDescent="0.15"/>
    <row r="79" ht="9.9499999999999993" customHeight="1" x14ac:dyDescent="0.15"/>
    <row r="80" ht="9.9499999999999993" customHeight="1" x14ac:dyDescent="0.15"/>
    <row r="81" ht="9.9499999999999993" customHeight="1" x14ac:dyDescent="0.15"/>
    <row r="82" ht="9.9499999999999993" customHeight="1" x14ac:dyDescent="0.15"/>
    <row r="83" ht="9.9499999999999993" customHeight="1" x14ac:dyDescent="0.15"/>
    <row r="84" ht="9.9499999999999993" customHeight="1" x14ac:dyDescent="0.15"/>
    <row r="85" ht="9.9499999999999993" customHeight="1" x14ac:dyDescent="0.15"/>
    <row r="86" ht="9.9499999999999993" customHeight="1" x14ac:dyDescent="0.15"/>
    <row r="87" ht="9.9499999999999993" customHeight="1" x14ac:dyDescent="0.15"/>
    <row r="88" ht="9.9499999999999993" customHeight="1" x14ac:dyDescent="0.15"/>
    <row r="89" ht="9.9499999999999993" customHeight="1" x14ac:dyDescent="0.15"/>
    <row r="90" ht="9.9499999999999993" customHeight="1" x14ac:dyDescent="0.15"/>
    <row r="91" ht="9.9499999999999993" customHeight="1" x14ac:dyDescent="0.15"/>
    <row r="92" ht="9.9499999999999993" customHeight="1" x14ac:dyDescent="0.15"/>
    <row r="93" ht="9.9499999999999993" customHeight="1" x14ac:dyDescent="0.15"/>
    <row r="94" ht="9.9499999999999993" customHeight="1" x14ac:dyDescent="0.15"/>
    <row r="95" ht="9.9499999999999993" customHeight="1" x14ac:dyDescent="0.15"/>
    <row r="96" ht="9.9499999999999993" customHeight="1" x14ac:dyDescent="0.15"/>
    <row r="97" ht="9.9499999999999993" customHeight="1" x14ac:dyDescent="0.15"/>
    <row r="98" ht="9.9499999999999993" customHeight="1" x14ac:dyDescent="0.15"/>
    <row r="99" ht="9.9499999999999993" customHeight="1" x14ac:dyDescent="0.15"/>
    <row r="100" ht="9.9499999999999993" customHeight="1" x14ac:dyDescent="0.15"/>
    <row r="101" ht="9.9499999999999993" customHeight="1" x14ac:dyDescent="0.15"/>
    <row r="102" ht="9.9499999999999993" customHeight="1" x14ac:dyDescent="0.15"/>
    <row r="103" ht="9.9499999999999993" customHeight="1" x14ac:dyDescent="0.15"/>
    <row r="104" ht="9.9499999999999993" customHeight="1" x14ac:dyDescent="0.15"/>
    <row r="105" ht="9.9499999999999993" customHeight="1" x14ac:dyDescent="0.15"/>
    <row r="106" ht="9.9499999999999993" customHeight="1" x14ac:dyDescent="0.15"/>
    <row r="107" ht="9.9499999999999993" customHeight="1" x14ac:dyDescent="0.15"/>
    <row r="108" ht="9.9499999999999993" customHeight="1" x14ac:dyDescent="0.15"/>
    <row r="109" ht="9.9499999999999993" customHeight="1" x14ac:dyDescent="0.15"/>
    <row r="110" ht="9.9499999999999993" customHeight="1" x14ac:dyDescent="0.15"/>
    <row r="111" ht="9.9499999999999993" customHeight="1" x14ac:dyDescent="0.15"/>
  </sheetData>
  <mergeCells count="8">
    <mergeCell ref="B37:E38"/>
    <mergeCell ref="B34:E34"/>
    <mergeCell ref="B2:E2"/>
    <mergeCell ref="B4:B5"/>
    <mergeCell ref="C4:C5"/>
    <mergeCell ref="D4:D5"/>
    <mergeCell ref="E4:E5"/>
    <mergeCell ref="B35:E3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6"/>
  <sheetViews>
    <sheetView showGridLines="0" zoomScaleNormal="100" zoomScaleSheetLayoutView="100" workbookViewId="0">
      <selection activeCell="A2" sqref="A2"/>
    </sheetView>
  </sheetViews>
  <sheetFormatPr defaultRowHeight="13.5" x14ac:dyDescent="0.15"/>
  <cols>
    <col min="1" max="1" width="14.125" style="3" bestFit="1" customWidth="1"/>
    <col min="2" max="8" width="11.625" style="3" customWidth="1"/>
    <col min="9" max="9" width="10.125" style="3" customWidth="1"/>
    <col min="10" max="16384" width="9" style="3"/>
  </cols>
  <sheetData>
    <row r="2" spans="1:16" ht="28.5" customHeight="1" x14ac:dyDescent="0.2">
      <c r="A2" s="6"/>
      <c r="B2" s="448" t="s">
        <v>519</v>
      </c>
      <c r="C2" s="448"/>
      <c r="D2" s="448"/>
      <c r="E2" s="448"/>
      <c r="F2" s="448"/>
      <c r="G2" s="448"/>
      <c r="H2" s="448"/>
      <c r="I2" s="448"/>
    </row>
    <row r="3" spans="1:16" s="5" customFormat="1" ht="19.5" customHeight="1" thickBot="1" x14ac:dyDescent="0.2">
      <c r="B3" s="329"/>
      <c r="C3" s="329"/>
      <c r="D3" s="329"/>
      <c r="E3" s="329"/>
      <c r="F3" s="329"/>
      <c r="G3" s="329"/>
      <c r="H3" s="329"/>
      <c r="I3" s="295" t="s">
        <v>249</v>
      </c>
    </row>
    <row r="4" spans="1:16" ht="36" customHeight="1" x14ac:dyDescent="0.15">
      <c r="B4" s="614" t="s">
        <v>169</v>
      </c>
      <c r="C4" s="616" t="s">
        <v>170</v>
      </c>
      <c r="D4" s="618" t="s">
        <v>188</v>
      </c>
      <c r="E4" s="619"/>
      <c r="F4" s="619"/>
      <c r="G4" s="619"/>
      <c r="H4" s="620"/>
      <c r="I4" s="621" t="s">
        <v>264</v>
      </c>
    </row>
    <row r="5" spans="1:16" ht="36" customHeight="1" x14ac:dyDescent="0.15">
      <c r="B5" s="615"/>
      <c r="C5" s="617"/>
      <c r="D5" s="400" t="s">
        <v>171</v>
      </c>
      <c r="E5" s="401" t="s">
        <v>172</v>
      </c>
      <c r="F5" s="401" t="s">
        <v>173</v>
      </c>
      <c r="G5" s="401" t="s">
        <v>174</v>
      </c>
      <c r="H5" s="401" t="s">
        <v>175</v>
      </c>
      <c r="I5" s="525"/>
    </row>
    <row r="6" spans="1:16" ht="36" customHeight="1" x14ac:dyDescent="0.15">
      <c r="B6" s="402">
        <v>24</v>
      </c>
      <c r="C6" s="403">
        <v>8479901</v>
      </c>
      <c r="D6" s="403">
        <v>1110690</v>
      </c>
      <c r="E6" s="403">
        <v>5080076</v>
      </c>
      <c r="F6" s="403">
        <v>574856</v>
      </c>
      <c r="G6" s="403">
        <v>1542048</v>
      </c>
      <c r="H6" s="403">
        <v>172231</v>
      </c>
      <c r="I6" s="403">
        <v>23233</v>
      </c>
    </row>
    <row r="7" spans="1:16" ht="36" customHeight="1" x14ac:dyDescent="0.15">
      <c r="B7" s="404">
        <v>25</v>
      </c>
      <c r="C7" s="403">
        <v>8684164</v>
      </c>
      <c r="D7" s="403">
        <v>1193534</v>
      </c>
      <c r="E7" s="403">
        <v>5112275</v>
      </c>
      <c r="F7" s="403">
        <v>599651</v>
      </c>
      <c r="G7" s="403">
        <v>1613538</v>
      </c>
      <c r="H7" s="403">
        <v>165166</v>
      </c>
      <c r="I7" s="403">
        <v>23792</v>
      </c>
    </row>
    <row r="8" spans="1:16" ht="36" customHeight="1" x14ac:dyDescent="0.15">
      <c r="B8" s="404">
        <v>26</v>
      </c>
      <c r="C8" s="403">
        <v>8623567</v>
      </c>
      <c r="D8" s="403">
        <v>1217004</v>
      </c>
      <c r="E8" s="403">
        <v>5038636</v>
      </c>
      <c r="F8" s="403">
        <v>592291</v>
      </c>
      <c r="G8" s="403">
        <v>1615576</v>
      </c>
      <c r="H8" s="403">
        <v>160060</v>
      </c>
      <c r="I8" s="403">
        <v>23626</v>
      </c>
    </row>
    <row r="9" spans="1:16" ht="36" customHeight="1" x14ac:dyDescent="0.15">
      <c r="B9" s="404">
        <v>27</v>
      </c>
      <c r="C9" s="403">
        <v>8944628</v>
      </c>
      <c r="D9" s="403">
        <v>1308836</v>
      </c>
      <c r="E9" s="403">
        <v>5225482</v>
      </c>
      <c r="F9" s="403">
        <v>595944</v>
      </c>
      <c r="G9" s="403">
        <v>1655469</v>
      </c>
      <c r="H9" s="403">
        <v>158897</v>
      </c>
      <c r="I9" s="405">
        <v>24439</v>
      </c>
    </row>
    <row r="10" spans="1:16" ht="36" customHeight="1" x14ac:dyDescent="0.15">
      <c r="B10" s="404">
        <v>28</v>
      </c>
      <c r="C10" s="403">
        <v>9059233</v>
      </c>
      <c r="D10" s="403">
        <v>1353098</v>
      </c>
      <c r="E10" s="403">
        <v>5275853</v>
      </c>
      <c r="F10" s="403">
        <v>598402</v>
      </c>
      <c r="G10" s="403">
        <v>1675827</v>
      </c>
      <c r="H10" s="403">
        <v>156053</v>
      </c>
      <c r="I10" s="405">
        <v>24820</v>
      </c>
      <c r="J10" s="41"/>
      <c r="K10" s="41"/>
      <c r="L10" s="41"/>
      <c r="M10" s="41"/>
      <c r="N10" s="41"/>
      <c r="O10" s="41"/>
      <c r="P10" s="42"/>
    </row>
    <row r="11" spans="1:16" ht="12" customHeight="1" x14ac:dyDescent="0.15">
      <c r="B11" s="406"/>
      <c r="C11" s="403"/>
      <c r="D11" s="403"/>
      <c r="E11" s="403"/>
      <c r="F11" s="403"/>
      <c r="G11" s="403"/>
      <c r="H11" s="403"/>
      <c r="I11" s="403"/>
    </row>
    <row r="12" spans="1:16" ht="36" customHeight="1" x14ac:dyDescent="0.15">
      <c r="A12" s="9"/>
      <c r="B12" s="407" t="s">
        <v>520</v>
      </c>
      <c r="C12" s="408">
        <v>725745</v>
      </c>
      <c r="D12" s="405">
        <v>107713</v>
      </c>
      <c r="E12" s="405">
        <v>412996</v>
      </c>
      <c r="F12" s="405">
        <v>50048</v>
      </c>
      <c r="G12" s="405">
        <v>141765</v>
      </c>
      <c r="H12" s="405">
        <v>13223</v>
      </c>
      <c r="I12" s="405">
        <v>24192</v>
      </c>
    </row>
    <row r="13" spans="1:16" ht="36" customHeight="1" x14ac:dyDescent="0.15">
      <c r="B13" s="407" t="s">
        <v>521</v>
      </c>
      <c r="C13" s="408">
        <v>833315</v>
      </c>
      <c r="D13" s="405">
        <v>132874</v>
      </c>
      <c r="E13" s="405">
        <v>505911</v>
      </c>
      <c r="F13" s="405">
        <v>47096</v>
      </c>
      <c r="G13" s="405">
        <v>134188</v>
      </c>
      <c r="H13" s="405">
        <v>13246</v>
      </c>
      <c r="I13" s="405">
        <v>26881</v>
      </c>
    </row>
    <row r="14" spans="1:16" ht="36" customHeight="1" x14ac:dyDescent="0.15">
      <c r="B14" s="407" t="s">
        <v>522</v>
      </c>
      <c r="C14" s="408">
        <v>642899</v>
      </c>
      <c r="D14" s="405">
        <v>94498</v>
      </c>
      <c r="E14" s="405">
        <v>348659</v>
      </c>
      <c r="F14" s="405">
        <v>48528</v>
      </c>
      <c r="G14" s="405">
        <v>137602</v>
      </c>
      <c r="H14" s="405">
        <v>13612</v>
      </c>
      <c r="I14" s="405">
        <v>21430</v>
      </c>
    </row>
    <row r="15" spans="1:16" ht="36" customHeight="1" x14ac:dyDescent="0.15">
      <c r="B15" s="407" t="s">
        <v>523</v>
      </c>
      <c r="C15" s="408">
        <v>766171</v>
      </c>
      <c r="D15" s="405">
        <v>115711</v>
      </c>
      <c r="E15" s="405">
        <v>446897</v>
      </c>
      <c r="F15" s="405">
        <v>51045</v>
      </c>
      <c r="G15" s="405">
        <v>140087</v>
      </c>
      <c r="H15" s="405">
        <v>12431</v>
      </c>
      <c r="I15" s="405">
        <v>24715</v>
      </c>
    </row>
    <row r="16" spans="1:16" ht="36" customHeight="1" x14ac:dyDescent="0.15">
      <c r="B16" s="407" t="s">
        <v>524</v>
      </c>
      <c r="C16" s="408">
        <v>1018976</v>
      </c>
      <c r="D16" s="405">
        <v>148712</v>
      </c>
      <c r="E16" s="405">
        <v>669285</v>
      </c>
      <c r="F16" s="405">
        <v>49616</v>
      </c>
      <c r="G16" s="405">
        <v>138718</v>
      </c>
      <c r="H16" s="405">
        <v>12645</v>
      </c>
      <c r="I16" s="405">
        <v>32870</v>
      </c>
    </row>
    <row r="17" spans="2:9" ht="36" customHeight="1" x14ac:dyDescent="0.15">
      <c r="B17" s="407" t="s">
        <v>525</v>
      </c>
      <c r="C17" s="408">
        <v>703663</v>
      </c>
      <c r="D17" s="405">
        <v>105831</v>
      </c>
      <c r="E17" s="405">
        <v>401214</v>
      </c>
      <c r="F17" s="405">
        <v>49164</v>
      </c>
      <c r="G17" s="405">
        <v>134746</v>
      </c>
      <c r="H17" s="405">
        <v>12708</v>
      </c>
      <c r="I17" s="405">
        <v>23455</v>
      </c>
    </row>
    <row r="18" spans="2:9" ht="36" customHeight="1" x14ac:dyDescent="0.15">
      <c r="B18" s="407" t="s">
        <v>526</v>
      </c>
      <c r="C18" s="408">
        <v>756905</v>
      </c>
      <c r="D18" s="405">
        <v>117543</v>
      </c>
      <c r="E18" s="405">
        <v>433645</v>
      </c>
      <c r="F18" s="405">
        <v>51343</v>
      </c>
      <c r="G18" s="405">
        <v>139831</v>
      </c>
      <c r="H18" s="405">
        <v>14543</v>
      </c>
      <c r="I18" s="405">
        <v>24416</v>
      </c>
    </row>
    <row r="19" spans="2:9" ht="36" customHeight="1" x14ac:dyDescent="0.15">
      <c r="B19" s="407" t="s">
        <v>527</v>
      </c>
      <c r="C19" s="408">
        <v>712534</v>
      </c>
      <c r="D19" s="405">
        <v>105339</v>
      </c>
      <c r="E19" s="405">
        <v>401510</v>
      </c>
      <c r="F19" s="405">
        <v>51205</v>
      </c>
      <c r="G19" s="405">
        <v>139705</v>
      </c>
      <c r="H19" s="405">
        <v>14775</v>
      </c>
      <c r="I19" s="405">
        <v>23751</v>
      </c>
    </row>
    <row r="20" spans="2:9" ht="36" customHeight="1" x14ac:dyDescent="0.15">
      <c r="B20" s="407" t="s">
        <v>528</v>
      </c>
      <c r="C20" s="408">
        <v>759983</v>
      </c>
      <c r="D20" s="405">
        <v>109690</v>
      </c>
      <c r="E20" s="405">
        <v>435726</v>
      </c>
      <c r="F20" s="405">
        <v>51593</v>
      </c>
      <c r="G20" s="405">
        <v>150611</v>
      </c>
      <c r="H20" s="405">
        <v>12363</v>
      </c>
      <c r="I20" s="405">
        <v>24516</v>
      </c>
    </row>
    <row r="21" spans="2:9" ht="36" customHeight="1" x14ac:dyDescent="0.15">
      <c r="B21" s="407" t="s">
        <v>529</v>
      </c>
      <c r="C21" s="408">
        <v>716736</v>
      </c>
      <c r="D21" s="405">
        <v>106622</v>
      </c>
      <c r="E21" s="405">
        <v>421828</v>
      </c>
      <c r="F21" s="405">
        <v>45218</v>
      </c>
      <c r="G21" s="405">
        <v>132164</v>
      </c>
      <c r="H21" s="405">
        <v>10904</v>
      </c>
      <c r="I21" s="405">
        <v>23121</v>
      </c>
    </row>
    <row r="22" spans="2:9" ht="36" customHeight="1" x14ac:dyDescent="0.15">
      <c r="B22" s="407" t="s">
        <v>530</v>
      </c>
      <c r="C22" s="408">
        <v>603066</v>
      </c>
      <c r="D22" s="405">
        <v>87925</v>
      </c>
      <c r="E22" s="405">
        <v>322392</v>
      </c>
      <c r="F22" s="405">
        <v>47094</v>
      </c>
      <c r="G22" s="405">
        <v>133911</v>
      </c>
      <c r="H22" s="405">
        <v>11744</v>
      </c>
      <c r="I22" s="405">
        <v>21538</v>
      </c>
    </row>
    <row r="23" spans="2:9" ht="36" customHeight="1" thickBot="1" x14ac:dyDescent="0.2">
      <c r="B23" s="409" t="s">
        <v>531</v>
      </c>
      <c r="C23" s="410">
        <v>819240</v>
      </c>
      <c r="D23" s="411">
        <v>120640</v>
      </c>
      <c r="E23" s="411">
        <v>475790</v>
      </c>
      <c r="F23" s="411">
        <v>56452</v>
      </c>
      <c r="G23" s="411">
        <v>152499</v>
      </c>
      <c r="H23" s="411">
        <v>13859</v>
      </c>
      <c r="I23" s="411">
        <v>26427</v>
      </c>
    </row>
    <row r="24" spans="2:9" ht="12" customHeight="1" x14ac:dyDescent="0.15">
      <c r="B24" s="412" t="s">
        <v>279</v>
      </c>
      <c r="C24" s="131"/>
      <c r="D24" s="131"/>
      <c r="E24" s="131"/>
      <c r="F24" s="131"/>
      <c r="G24" s="131"/>
      <c r="H24" s="131"/>
      <c r="I24" s="131"/>
    </row>
    <row r="26" spans="2:9" x14ac:dyDescent="0.15">
      <c r="C26" s="9"/>
    </row>
  </sheetData>
  <mergeCells count="5">
    <mergeCell ref="B2:I2"/>
    <mergeCell ref="B4:B5"/>
    <mergeCell ref="C4:C5"/>
    <mergeCell ref="D4:H4"/>
    <mergeCell ref="I4:I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99"/>
  <sheetViews>
    <sheetView showGridLines="0" zoomScaleNormal="100" zoomScaleSheetLayoutView="100" workbookViewId="0">
      <selection activeCell="B2" sqref="B2:I2"/>
    </sheetView>
  </sheetViews>
  <sheetFormatPr defaultColWidth="13.375" defaultRowHeight="13.5" x14ac:dyDescent="0.15"/>
  <cols>
    <col min="1" max="1" width="13.375" style="3"/>
    <col min="2" max="2" width="11.375" style="3" customWidth="1"/>
    <col min="3" max="9" width="11.625" style="3" customWidth="1"/>
    <col min="10" max="10" width="6.875" style="3" customWidth="1"/>
    <col min="11" max="11" width="6.25" style="3" customWidth="1"/>
    <col min="12" max="12" width="6.5" style="3" customWidth="1"/>
    <col min="13" max="13" width="6.75" style="3" customWidth="1"/>
    <col min="14" max="14" width="7" style="3" bestFit="1" customWidth="1"/>
    <col min="15" max="15" width="10.75" style="3" bestFit="1" customWidth="1"/>
    <col min="16" max="16" width="6.75" style="3" customWidth="1"/>
    <col min="17" max="17" width="7" style="3" customWidth="1"/>
    <col min="18" max="18" width="6.875" style="3" customWidth="1"/>
    <col min="19" max="20" width="7" style="3" customWidth="1"/>
    <col min="21" max="22" width="7.5" style="3" customWidth="1"/>
    <col min="23" max="23" width="7.375" style="3" customWidth="1"/>
    <col min="24" max="25" width="7.625" style="3" customWidth="1"/>
    <col min="26" max="26" width="7.25" style="3" customWidth="1"/>
    <col min="27" max="27" width="7.625" style="3" customWidth="1"/>
    <col min="28" max="16384" width="13.375" style="3"/>
  </cols>
  <sheetData>
    <row r="2" spans="1:19" ht="21" customHeight="1" x14ac:dyDescent="0.2">
      <c r="A2" s="6"/>
      <c r="B2" s="417" t="s">
        <v>435</v>
      </c>
      <c r="C2" s="417"/>
      <c r="D2" s="417"/>
      <c r="E2" s="417"/>
      <c r="F2" s="417"/>
      <c r="G2" s="417"/>
      <c r="H2" s="417"/>
      <c r="I2" s="417"/>
      <c r="J2" s="14"/>
      <c r="K2" s="14"/>
    </row>
    <row r="3" spans="1:19" s="15" customFormat="1" ht="11.25" thickBot="1" x14ac:dyDescent="0.2">
      <c r="B3" s="70"/>
      <c r="C3" s="70"/>
      <c r="D3" s="70"/>
      <c r="E3" s="70"/>
      <c r="F3" s="70"/>
      <c r="G3" s="70"/>
      <c r="H3" s="71"/>
      <c r="I3" s="72" t="s">
        <v>366</v>
      </c>
      <c r="J3" s="16"/>
      <c r="K3" s="16"/>
      <c r="L3" s="16"/>
    </row>
    <row r="4" spans="1:19" s="15" customFormat="1" ht="10.5" customHeight="1" x14ac:dyDescent="0.15">
      <c r="B4" s="418" t="s">
        <v>189</v>
      </c>
      <c r="C4" s="73"/>
      <c r="D4" s="73"/>
      <c r="E4" s="73"/>
      <c r="F4" s="73"/>
      <c r="G4" s="421" t="s">
        <v>12</v>
      </c>
      <c r="H4" s="422"/>
      <c r="I4" s="422"/>
      <c r="J4" s="17"/>
      <c r="K4" s="17"/>
      <c r="N4" s="16"/>
      <c r="O4" s="16"/>
      <c r="P4" s="16"/>
      <c r="Q4" s="16"/>
      <c r="R4" s="16"/>
      <c r="S4" s="16"/>
    </row>
    <row r="5" spans="1:19" s="15" customFormat="1" ht="10.5" x14ac:dyDescent="0.15">
      <c r="B5" s="419"/>
      <c r="C5" s="74" t="s">
        <v>367</v>
      </c>
      <c r="D5" s="74" t="s">
        <v>368</v>
      </c>
      <c r="E5" s="74" t="s">
        <v>13</v>
      </c>
      <c r="F5" s="74" t="s">
        <v>369</v>
      </c>
      <c r="G5" s="423" t="s">
        <v>14</v>
      </c>
      <c r="H5" s="424"/>
      <c r="I5" s="75" t="s">
        <v>370</v>
      </c>
      <c r="J5" s="18"/>
      <c r="K5" s="18"/>
      <c r="N5" s="16"/>
      <c r="O5" s="16"/>
      <c r="P5" s="16"/>
      <c r="Q5" s="16"/>
      <c r="R5" s="16"/>
      <c r="S5" s="16"/>
    </row>
    <row r="6" spans="1:19" s="15" customFormat="1" ht="10.5" x14ac:dyDescent="0.15">
      <c r="B6" s="420"/>
      <c r="C6" s="76"/>
      <c r="D6" s="76"/>
      <c r="E6" s="75" t="s">
        <v>371</v>
      </c>
      <c r="F6" s="76"/>
      <c r="G6" s="75" t="s">
        <v>15</v>
      </c>
      <c r="H6" s="75" t="s">
        <v>16</v>
      </c>
      <c r="I6" s="75" t="s">
        <v>15</v>
      </c>
      <c r="J6" s="18"/>
      <c r="K6" s="18"/>
      <c r="N6" s="16"/>
      <c r="O6" s="16"/>
      <c r="P6" s="16"/>
      <c r="Q6" s="16"/>
      <c r="R6" s="16"/>
      <c r="S6" s="16"/>
    </row>
    <row r="7" spans="1:19" s="15" customFormat="1" ht="10.5" x14ac:dyDescent="0.15">
      <c r="B7" s="77" t="s">
        <v>436</v>
      </c>
      <c r="C7" s="78">
        <v>32168</v>
      </c>
      <c r="D7" s="78">
        <v>15184088</v>
      </c>
      <c r="E7" s="79">
        <v>48.7</v>
      </c>
      <c r="F7" s="78">
        <v>14926839</v>
      </c>
      <c r="G7" s="78">
        <v>12555</v>
      </c>
      <c r="H7" s="78">
        <v>198655</v>
      </c>
      <c r="I7" s="78">
        <v>192</v>
      </c>
      <c r="J7" s="18"/>
      <c r="K7" s="18"/>
      <c r="N7" s="16"/>
      <c r="O7" s="16"/>
      <c r="P7" s="16"/>
      <c r="Q7" s="16"/>
      <c r="R7" s="16"/>
      <c r="S7" s="16"/>
    </row>
    <row r="8" spans="1:19" s="15" customFormat="1" ht="10.5" x14ac:dyDescent="0.15">
      <c r="B8" s="80" t="s">
        <v>377</v>
      </c>
      <c r="C8" s="78">
        <v>32169</v>
      </c>
      <c r="D8" s="78">
        <v>15253664</v>
      </c>
      <c r="E8" s="79">
        <v>48.9</v>
      </c>
      <c r="F8" s="78">
        <v>14991081</v>
      </c>
      <c r="G8" s="78">
        <v>12712</v>
      </c>
      <c r="H8" s="78">
        <v>203064</v>
      </c>
      <c r="I8" s="78">
        <v>194</v>
      </c>
      <c r="J8" s="18"/>
      <c r="K8" s="18"/>
      <c r="N8" s="19"/>
      <c r="O8" s="19"/>
      <c r="P8" s="19"/>
      <c r="Q8" s="19"/>
      <c r="R8" s="20"/>
      <c r="S8" s="20"/>
    </row>
    <row r="9" spans="1:19" s="15" customFormat="1" ht="10.5" x14ac:dyDescent="0.15">
      <c r="B9" s="80" t="s">
        <v>437</v>
      </c>
      <c r="C9" s="81">
        <f>SUM(C10:C26)</f>
        <v>32422</v>
      </c>
      <c r="D9" s="81">
        <v>15272421</v>
      </c>
      <c r="E9" s="79">
        <v>49.1</v>
      </c>
      <c r="F9" s="81">
        <v>15008469</v>
      </c>
      <c r="G9" s="81">
        <v>12730</v>
      </c>
      <c r="H9" s="81">
        <v>204086</v>
      </c>
      <c r="I9" s="81">
        <f>158+24+9+3</f>
        <v>194</v>
      </c>
      <c r="J9" s="18"/>
      <c r="K9" s="18"/>
      <c r="N9" s="19"/>
      <c r="O9" s="19"/>
      <c r="P9" s="19"/>
      <c r="Q9" s="19"/>
      <c r="R9" s="20"/>
      <c r="S9" s="20"/>
    </row>
    <row r="10" spans="1:19" s="15" customFormat="1" ht="10.5" x14ac:dyDescent="0.15">
      <c r="B10" s="82" t="s">
        <v>378</v>
      </c>
      <c r="C10" s="83">
        <v>1</v>
      </c>
      <c r="D10" s="84">
        <v>30739</v>
      </c>
      <c r="E10" s="85">
        <v>100</v>
      </c>
      <c r="F10" s="78">
        <v>26580</v>
      </c>
      <c r="G10" s="78">
        <v>28</v>
      </c>
      <c r="H10" s="78">
        <v>3469</v>
      </c>
      <c r="I10" s="78">
        <v>1</v>
      </c>
      <c r="J10" s="18"/>
      <c r="K10" s="18"/>
      <c r="N10" s="19"/>
      <c r="O10" s="19"/>
      <c r="P10" s="19"/>
      <c r="Q10" s="19"/>
      <c r="R10" s="20"/>
      <c r="S10" s="20"/>
    </row>
    <row r="11" spans="1:19" s="15" customFormat="1" ht="10.5" x14ac:dyDescent="0.15">
      <c r="B11" s="86" t="s">
        <v>17</v>
      </c>
      <c r="C11" s="87">
        <v>1</v>
      </c>
      <c r="D11" s="88">
        <v>8301</v>
      </c>
      <c r="E11" s="89">
        <v>100</v>
      </c>
      <c r="F11" s="90">
        <v>7981</v>
      </c>
      <c r="G11" s="88">
        <v>21</v>
      </c>
      <c r="H11" s="88">
        <v>320</v>
      </c>
      <c r="I11" s="91" t="s">
        <v>177</v>
      </c>
      <c r="J11" s="18"/>
      <c r="K11" s="18"/>
      <c r="N11" s="19"/>
      <c r="O11" s="19"/>
      <c r="P11" s="19"/>
      <c r="Q11" s="19"/>
      <c r="R11" s="20"/>
      <c r="S11" s="20"/>
    </row>
    <row r="12" spans="1:19" s="15" customFormat="1" ht="10.5" x14ac:dyDescent="0.15">
      <c r="B12" s="86" t="s">
        <v>18</v>
      </c>
      <c r="C12" s="87">
        <v>1</v>
      </c>
      <c r="D12" s="88">
        <v>39485</v>
      </c>
      <c r="E12" s="89">
        <v>100</v>
      </c>
      <c r="F12" s="90">
        <v>34757</v>
      </c>
      <c r="G12" s="88">
        <v>46</v>
      </c>
      <c r="H12" s="88">
        <v>3641</v>
      </c>
      <c r="I12" s="88">
        <v>5</v>
      </c>
      <c r="K12" s="18"/>
      <c r="L12" s="18"/>
      <c r="M12" s="18"/>
      <c r="N12" s="18"/>
    </row>
    <row r="13" spans="1:19" s="15" customFormat="1" ht="10.5" x14ac:dyDescent="0.15">
      <c r="B13" s="86" t="s">
        <v>19</v>
      </c>
      <c r="C13" s="87">
        <v>1</v>
      </c>
      <c r="D13" s="88">
        <v>100169</v>
      </c>
      <c r="E13" s="89">
        <v>100</v>
      </c>
      <c r="F13" s="90">
        <v>84809</v>
      </c>
      <c r="G13" s="88">
        <v>119</v>
      </c>
      <c r="H13" s="88">
        <v>5796</v>
      </c>
      <c r="I13" s="88">
        <v>26</v>
      </c>
      <c r="K13" s="18"/>
      <c r="L13" s="18"/>
      <c r="M13" s="18"/>
      <c r="N13" s="18"/>
    </row>
    <row r="14" spans="1:19" s="15" customFormat="1" ht="10.5" x14ac:dyDescent="0.15">
      <c r="B14" s="86" t="s">
        <v>20</v>
      </c>
      <c r="C14" s="87">
        <v>1</v>
      </c>
      <c r="D14" s="88">
        <v>86697</v>
      </c>
      <c r="E14" s="89">
        <v>100</v>
      </c>
      <c r="F14" s="90">
        <v>82279</v>
      </c>
      <c r="G14" s="88">
        <v>93</v>
      </c>
      <c r="H14" s="88">
        <v>3220</v>
      </c>
      <c r="I14" s="88">
        <v>4</v>
      </c>
      <c r="K14" s="18"/>
      <c r="L14" s="18"/>
      <c r="M14" s="18"/>
      <c r="N14" s="18"/>
      <c r="P14" s="21"/>
    </row>
    <row r="15" spans="1:19" s="15" customFormat="1" ht="10.5" x14ac:dyDescent="0.15">
      <c r="B15" s="86" t="s">
        <v>21</v>
      </c>
      <c r="C15" s="87">
        <v>1</v>
      </c>
      <c r="D15" s="88">
        <v>119714</v>
      </c>
      <c r="E15" s="89">
        <v>65.900000000000006</v>
      </c>
      <c r="F15" s="90">
        <v>110226</v>
      </c>
      <c r="G15" s="88">
        <v>135</v>
      </c>
      <c r="H15" s="88">
        <v>4633</v>
      </c>
      <c r="I15" s="88">
        <v>22</v>
      </c>
      <c r="K15" s="18"/>
      <c r="L15" s="18"/>
      <c r="M15" s="18"/>
      <c r="N15" s="18"/>
      <c r="O15" s="20"/>
      <c r="P15" s="21"/>
    </row>
    <row r="16" spans="1:19" s="15" customFormat="1" ht="10.5" x14ac:dyDescent="0.15">
      <c r="B16" s="86" t="s">
        <v>22</v>
      </c>
      <c r="C16" s="87">
        <v>1</v>
      </c>
      <c r="D16" s="92">
        <v>80386</v>
      </c>
      <c r="E16" s="89">
        <v>96.3</v>
      </c>
      <c r="F16" s="92">
        <v>72397</v>
      </c>
      <c r="G16" s="93">
        <v>90</v>
      </c>
      <c r="H16" s="92">
        <v>3006</v>
      </c>
      <c r="I16" s="92">
        <v>19</v>
      </c>
    </row>
    <row r="17" spans="2:18" s="15" customFormat="1" ht="10.5" x14ac:dyDescent="0.15">
      <c r="B17" s="86" t="s">
        <v>23</v>
      </c>
      <c r="C17" s="87">
        <v>1</v>
      </c>
      <c r="D17" s="92">
        <v>14685</v>
      </c>
      <c r="E17" s="89">
        <v>100</v>
      </c>
      <c r="F17" s="92">
        <v>12377</v>
      </c>
      <c r="G17" s="93">
        <v>17</v>
      </c>
      <c r="H17" s="92">
        <v>1164</v>
      </c>
      <c r="I17" s="92">
        <v>2</v>
      </c>
    </row>
    <row r="18" spans="2:18" s="15" customFormat="1" ht="10.5" x14ac:dyDescent="0.15">
      <c r="B18" s="86" t="s">
        <v>24</v>
      </c>
      <c r="C18" s="87">
        <v>1</v>
      </c>
      <c r="D18" s="92">
        <v>9998</v>
      </c>
      <c r="E18" s="89">
        <v>64.599999999999994</v>
      </c>
      <c r="F18" s="92">
        <v>9839</v>
      </c>
      <c r="G18" s="93">
        <v>6</v>
      </c>
      <c r="H18" s="92">
        <v>158</v>
      </c>
      <c r="I18" s="94" t="s">
        <v>177</v>
      </c>
    </row>
    <row r="19" spans="2:18" s="15" customFormat="1" ht="10.5" x14ac:dyDescent="0.15">
      <c r="B19" s="86" t="s">
        <v>25</v>
      </c>
      <c r="C19" s="87">
        <v>1</v>
      </c>
      <c r="D19" s="92">
        <v>23</v>
      </c>
      <c r="E19" s="89">
        <v>100</v>
      </c>
      <c r="F19" s="92">
        <v>23</v>
      </c>
      <c r="G19" s="91" t="s">
        <v>177</v>
      </c>
      <c r="H19" s="95" t="s">
        <v>177</v>
      </c>
      <c r="I19" s="94" t="s">
        <v>177</v>
      </c>
      <c r="J19" s="18"/>
      <c r="K19" s="18"/>
      <c r="L19" s="18"/>
    </row>
    <row r="20" spans="2:18" s="15" customFormat="1" ht="10.5" x14ac:dyDescent="0.15">
      <c r="B20" s="86" t="s">
        <v>26</v>
      </c>
      <c r="C20" s="87">
        <v>1</v>
      </c>
      <c r="D20" s="92">
        <v>132547</v>
      </c>
      <c r="E20" s="89">
        <v>68.3</v>
      </c>
      <c r="F20" s="92">
        <v>125897</v>
      </c>
      <c r="G20" s="93">
        <v>134</v>
      </c>
      <c r="H20" s="94">
        <v>2714</v>
      </c>
      <c r="I20" s="92">
        <v>9</v>
      </c>
      <c r="J20" s="22"/>
      <c r="K20" s="22"/>
      <c r="L20" s="22"/>
      <c r="M20" s="22"/>
      <c r="N20" s="22"/>
      <c r="O20" s="22"/>
    </row>
    <row r="21" spans="2:18" s="15" customFormat="1" ht="10.5" x14ac:dyDescent="0.15">
      <c r="B21" s="86" t="s">
        <v>27</v>
      </c>
      <c r="C21" s="87">
        <v>1</v>
      </c>
      <c r="D21" s="92">
        <v>43645</v>
      </c>
      <c r="E21" s="89">
        <v>28.1</v>
      </c>
      <c r="F21" s="92">
        <v>41821</v>
      </c>
      <c r="G21" s="93">
        <v>53</v>
      </c>
      <c r="H21" s="92">
        <v>660</v>
      </c>
      <c r="I21" s="94">
        <v>2</v>
      </c>
    </row>
    <row r="22" spans="2:18" s="15" customFormat="1" ht="10.5" x14ac:dyDescent="0.15">
      <c r="B22" s="86" t="s">
        <v>28</v>
      </c>
      <c r="C22" s="87">
        <v>1</v>
      </c>
      <c r="D22" s="92">
        <v>31167</v>
      </c>
      <c r="E22" s="89">
        <v>66.7</v>
      </c>
      <c r="F22" s="92">
        <v>30385</v>
      </c>
      <c r="G22" s="93">
        <v>26</v>
      </c>
      <c r="H22" s="92">
        <v>783</v>
      </c>
      <c r="I22" s="94" t="s">
        <v>177</v>
      </c>
      <c r="M22" s="16"/>
      <c r="N22" s="16"/>
      <c r="O22" s="16"/>
      <c r="P22" s="16"/>
      <c r="Q22" s="18"/>
      <c r="R22" s="18"/>
    </row>
    <row r="23" spans="2:18" s="15" customFormat="1" ht="10.5" x14ac:dyDescent="0.15">
      <c r="B23" s="96" t="s">
        <v>29</v>
      </c>
      <c r="C23" s="88">
        <v>2</v>
      </c>
      <c r="D23" s="92">
        <f>10428+116067</f>
        <v>126495</v>
      </c>
      <c r="E23" s="89">
        <v>100</v>
      </c>
      <c r="F23" s="92">
        <f>4459+77412</f>
        <v>81871</v>
      </c>
      <c r="G23" s="93">
        <f>11+190</f>
        <v>201</v>
      </c>
      <c r="H23" s="92">
        <f>4624+22859</f>
        <v>27483</v>
      </c>
      <c r="I23" s="90">
        <f>3+18</f>
        <v>21</v>
      </c>
      <c r="J23" s="23"/>
      <c r="K23" s="23"/>
      <c r="L23" s="24"/>
      <c r="M23" s="16"/>
      <c r="N23" s="16"/>
      <c r="O23" s="16"/>
      <c r="P23" s="16"/>
      <c r="Q23" s="16"/>
      <c r="R23" s="16"/>
    </row>
    <row r="24" spans="2:18" s="15" customFormat="1" ht="10.5" x14ac:dyDescent="0.15">
      <c r="B24" s="96" t="s">
        <v>30</v>
      </c>
      <c r="C24" s="93">
        <v>43</v>
      </c>
      <c r="D24" s="92">
        <v>840527</v>
      </c>
      <c r="E24" s="89">
        <v>67.2</v>
      </c>
      <c r="F24" s="92">
        <v>803031</v>
      </c>
      <c r="G24" s="93">
        <v>936</v>
      </c>
      <c r="H24" s="92">
        <v>29839</v>
      </c>
      <c r="I24" s="92">
        <v>34</v>
      </c>
      <c r="L24" s="24"/>
      <c r="M24" s="16"/>
      <c r="N24" s="16"/>
      <c r="O24" s="16"/>
      <c r="P24" s="16"/>
      <c r="Q24" s="18"/>
      <c r="R24" s="18"/>
    </row>
    <row r="25" spans="2:18" s="15" customFormat="1" ht="10.5" x14ac:dyDescent="0.15">
      <c r="B25" s="96" t="s">
        <v>31</v>
      </c>
      <c r="C25" s="93">
        <v>162</v>
      </c>
      <c r="D25" s="92">
        <v>941124</v>
      </c>
      <c r="E25" s="89">
        <v>52.6</v>
      </c>
      <c r="F25" s="92">
        <v>915267</v>
      </c>
      <c r="G25" s="93">
        <v>976</v>
      </c>
      <c r="H25" s="92">
        <v>22601</v>
      </c>
      <c r="I25" s="92">
        <v>17</v>
      </c>
      <c r="J25" s="25"/>
      <c r="K25" s="25"/>
      <c r="L25" s="25"/>
      <c r="M25" s="16"/>
      <c r="N25" s="16"/>
      <c r="O25" s="16"/>
      <c r="P25" s="16"/>
      <c r="Q25" s="26"/>
      <c r="R25" s="26"/>
    </row>
    <row r="26" spans="2:18" s="15" customFormat="1" ht="11.25" thickBot="1" x14ac:dyDescent="0.2">
      <c r="B26" s="97" t="s">
        <v>32</v>
      </c>
      <c r="C26" s="98">
        <v>32202</v>
      </c>
      <c r="D26" s="98">
        <v>12640191</v>
      </c>
      <c r="E26" s="99">
        <v>45.3</v>
      </c>
      <c r="F26" s="100">
        <v>12542498</v>
      </c>
      <c r="G26" s="98">
        <v>9843</v>
      </c>
      <c r="H26" s="98">
        <v>94505</v>
      </c>
      <c r="I26" s="98">
        <v>32</v>
      </c>
      <c r="J26" s="19"/>
      <c r="K26" s="19"/>
      <c r="L26" s="19"/>
      <c r="M26" s="19"/>
      <c r="N26" s="19"/>
      <c r="O26" s="19"/>
    </row>
    <row r="27" spans="2:18" s="15" customFormat="1" ht="11.25" thickBot="1" x14ac:dyDescent="0.2">
      <c r="B27" s="101"/>
      <c r="C27" s="102"/>
      <c r="D27" s="101"/>
      <c r="E27" s="101"/>
      <c r="F27" s="101"/>
      <c r="G27" s="101"/>
      <c r="H27" s="101"/>
      <c r="I27" s="101"/>
      <c r="J27" s="19"/>
      <c r="K27" s="19"/>
      <c r="L27" s="19"/>
      <c r="M27" s="19"/>
      <c r="N27" s="19"/>
      <c r="O27" s="19"/>
    </row>
    <row r="28" spans="2:18" s="15" customFormat="1" ht="10.5" customHeight="1" x14ac:dyDescent="0.15">
      <c r="B28" s="418" t="s">
        <v>189</v>
      </c>
      <c r="C28" s="75" t="s">
        <v>438</v>
      </c>
      <c r="D28" s="76"/>
      <c r="E28" s="427" t="s">
        <v>33</v>
      </c>
      <c r="F28" s="427"/>
      <c r="G28" s="427"/>
      <c r="H28" s="427"/>
      <c r="I28" s="103"/>
      <c r="J28" s="19"/>
      <c r="K28" s="19"/>
      <c r="L28" s="19"/>
      <c r="M28" s="19"/>
      <c r="N28" s="19"/>
      <c r="O28" s="19"/>
    </row>
    <row r="29" spans="2:18" s="15" customFormat="1" ht="10.5" x14ac:dyDescent="0.15">
      <c r="B29" s="425"/>
      <c r="C29" s="75" t="s">
        <v>370</v>
      </c>
      <c r="D29" s="423" t="s">
        <v>34</v>
      </c>
      <c r="E29" s="428"/>
      <c r="F29" s="428"/>
      <c r="G29" s="424"/>
      <c r="H29" s="423" t="s">
        <v>35</v>
      </c>
      <c r="I29" s="428"/>
      <c r="J29" s="19"/>
      <c r="K29" s="19"/>
      <c r="L29" s="19"/>
      <c r="M29" s="19"/>
      <c r="N29" s="19"/>
      <c r="O29" s="19"/>
    </row>
    <row r="30" spans="2:18" s="15" customFormat="1" ht="10.5" x14ac:dyDescent="0.15">
      <c r="B30" s="426"/>
      <c r="C30" s="104" t="s">
        <v>439</v>
      </c>
      <c r="D30" s="105" t="s">
        <v>36</v>
      </c>
      <c r="E30" s="105" t="s">
        <v>37</v>
      </c>
      <c r="F30" s="105" t="s">
        <v>38</v>
      </c>
      <c r="G30" s="105" t="s">
        <v>39</v>
      </c>
      <c r="H30" s="105" t="s">
        <v>38</v>
      </c>
      <c r="I30" s="105" t="s">
        <v>40</v>
      </c>
      <c r="J30" s="18"/>
      <c r="K30" s="18"/>
      <c r="L30" s="18"/>
      <c r="M30" s="18"/>
      <c r="N30" s="18"/>
      <c r="O30" s="18"/>
    </row>
    <row r="31" spans="2:18" s="15" customFormat="1" ht="10.5" x14ac:dyDescent="0.15">
      <c r="B31" s="77" t="s">
        <v>436</v>
      </c>
      <c r="C31" s="106">
        <v>58596</v>
      </c>
      <c r="D31" s="106">
        <v>21962</v>
      </c>
      <c r="E31" s="106">
        <v>112380</v>
      </c>
      <c r="F31" s="106">
        <v>2237770</v>
      </c>
      <c r="G31" s="106">
        <v>5015377</v>
      </c>
      <c r="H31" s="106">
        <v>74863</v>
      </c>
      <c r="I31" s="106">
        <v>549938</v>
      </c>
      <c r="J31" s="18"/>
      <c r="K31" s="18"/>
      <c r="L31" s="18"/>
      <c r="M31" s="18"/>
      <c r="N31" s="18"/>
      <c r="O31" s="18"/>
    </row>
    <row r="32" spans="2:18" s="15" customFormat="1" ht="10.5" x14ac:dyDescent="0.15">
      <c r="B32" s="80" t="s">
        <v>377</v>
      </c>
      <c r="C32" s="106">
        <v>59257</v>
      </c>
      <c r="D32" s="106">
        <v>22512</v>
      </c>
      <c r="E32" s="106">
        <v>116465</v>
      </c>
      <c r="F32" s="106">
        <v>2258632</v>
      </c>
      <c r="G32" s="106">
        <v>5070315</v>
      </c>
      <c r="H32" s="106">
        <v>76175</v>
      </c>
      <c r="I32" s="106">
        <v>552472</v>
      </c>
      <c r="J32" s="18"/>
      <c r="K32" s="18"/>
      <c r="L32" s="19"/>
      <c r="M32" s="19"/>
      <c r="N32" s="18"/>
      <c r="O32" s="18"/>
    </row>
    <row r="33" spans="2:15" s="15" customFormat="1" ht="10.5" x14ac:dyDescent="0.15">
      <c r="B33" s="80" t="s">
        <v>437</v>
      </c>
      <c r="C33" s="107">
        <v>59507</v>
      </c>
      <c r="D33" s="107">
        <v>22932</v>
      </c>
      <c r="E33" s="107">
        <v>117522</v>
      </c>
      <c r="F33" s="107">
        <v>2269037</v>
      </c>
      <c r="G33" s="107">
        <v>5090873</v>
      </c>
      <c r="H33" s="107">
        <v>76357</v>
      </c>
      <c r="I33" s="107">
        <v>551810</v>
      </c>
      <c r="J33" s="18"/>
      <c r="K33" s="18"/>
      <c r="L33" s="19"/>
      <c r="M33" s="19"/>
      <c r="N33" s="18"/>
      <c r="O33" s="18"/>
    </row>
    <row r="34" spans="2:15" s="15" customFormat="1" ht="10.5" x14ac:dyDescent="0.15">
      <c r="B34" s="82" t="s">
        <v>378</v>
      </c>
      <c r="C34" s="108">
        <v>690</v>
      </c>
      <c r="D34" s="92">
        <v>12315</v>
      </c>
      <c r="E34" s="92">
        <v>4316</v>
      </c>
      <c r="F34" s="92">
        <v>14108</v>
      </c>
      <c r="G34" s="94" t="s">
        <v>177</v>
      </c>
      <c r="H34" s="94" t="s">
        <v>177</v>
      </c>
      <c r="I34" s="94" t="s">
        <v>177</v>
      </c>
    </row>
    <row r="35" spans="2:15" s="15" customFormat="1" ht="10.5" x14ac:dyDescent="0.15">
      <c r="B35" s="86" t="s">
        <v>17</v>
      </c>
      <c r="C35" s="109" t="s">
        <v>177</v>
      </c>
      <c r="D35" s="94" t="s">
        <v>177</v>
      </c>
      <c r="E35" s="94" t="s">
        <v>177</v>
      </c>
      <c r="F35" s="92">
        <v>8301</v>
      </c>
      <c r="G35" s="94" t="s">
        <v>177</v>
      </c>
      <c r="H35" s="94" t="s">
        <v>177</v>
      </c>
      <c r="I35" s="94" t="s">
        <v>177</v>
      </c>
    </row>
    <row r="36" spans="2:15" s="15" customFormat="1" ht="10.5" x14ac:dyDescent="0.15">
      <c r="B36" s="86" t="s">
        <v>18</v>
      </c>
      <c r="C36" s="110">
        <v>1087</v>
      </c>
      <c r="D36" s="90">
        <v>40</v>
      </c>
      <c r="E36" s="90">
        <v>469</v>
      </c>
      <c r="F36" s="92">
        <v>38976</v>
      </c>
      <c r="G36" s="94" t="s">
        <v>177</v>
      </c>
      <c r="H36" s="94" t="s">
        <v>177</v>
      </c>
      <c r="I36" s="94" t="s">
        <v>177</v>
      </c>
    </row>
    <row r="37" spans="2:15" s="15" customFormat="1" ht="10.5" x14ac:dyDescent="0.15">
      <c r="B37" s="86" t="s">
        <v>19</v>
      </c>
      <c r="C37" s="110">
        <v>9564</v>
      </c>
      <c r="D37" s="90">
        <v>2673</v>
      </c>
      <c r="E37" s="92">
        <v>25233</v>
      </c>
      <c r="F37" s="92">
        <v>72263</v>
      </c>
      <c r="G37" s="94" t="s">
        <v>177</v>
      </c>
      <c r="H37" s="94" t="s">
        <v>177</v>
      </c>
      <c r="I37" s="94" t="s">
        <v>177</v>
      </c>
    </row>
    <row r="38" spans="2:15" s="15" customFormat="1" ht="10.5" x14ac:dyDescent="0.15">
      <c r="B38" s="86" t="s">
        <v>20</v>
      </c>
      <c r="C38" s="110">
        <v>1198</v>
      </c>
      <c r="D38" s="90">
        <v>698</v>
      </c>
      <c r="E38" s="92">
        <v>6200</v>
      </c>
      <c r="F38" s="92">
        <v>79799</v>
      </c>
      <c r="G38" s="94" t="s">
        <v>177</v>
      </c>
      <c r="H38" s="94" t="s">
        <v>177</v>
      </c>
      <c r="I38" s="94" t="s">
        <v>177</v>
      </c>
    </row>
    <row r="39" spans="2:15" s="15" customFormat="1" ht="10.5" x14ac:dyDescent="0.15">
      <c r="B39" s="86" t="s">
        <v>21</v>
      </c>
      <c r="C39" s="92">
        <v>4856</v>
      </c>
      <c r="D39" s="94" t="s">
        <v>177</v>
      </c>
      <c r="E39" s="95" t="s">
        <v>177</v>
      </c>
      <c r="F39" s="92">
        <v>60979</v>
      </c>
      <c r="G39" s="92">
        <v>17939</v>
      </c>
      <c r="H39" s="92">
        <v>1249</v>
      </c>
      <c r="I39" s="92">
        <v>18996</v>
      </c>
    </row>
    <row r="40" spans="2:15" s="15" customFormat="1" ht="10.5" x14ac:dyDescent="0.15">
      <c r="B40" s="86" t="s">
        <v>22</v>
      </c>
      <c r="C40" s="92">
        <v>4982</v>
      </c>
      <c r="D40" s="94" t="s">
        <v>177</v>
      </c>
      <c r="E40" s="92">
        <v>74</v>
      </c>
      <c r="F40" s="92">
        <v>72683</v>
      </c>
      <c r="G40" s="92">
        <v>4624</v>
      </c>
      <c r="H40" s="92">
        <v>471</v>
      </c>
      <c r="I40" s="92">
        <v>1076</v>
      </c>
    </row>
    <row r="41" spans="2:15" s="15" customFormat="1" ht="10.5" x14ac:dyDescent="0.15">
      <c r="B41" s="86" t="s">
        <v>23</v>
      </c>
      <c r="C41" s="92">
        <v>1144</v>
      </c>
      <c r="D41" s="94">
        <v>23</v>
      </c>
      <c r="E41" s="94" t="s">
        <v>177</v>
      </c>
      <c r="F41" s="92">
        <v>14663</v>
      </c>
      <c r="G41" s="94" t="s">
        <v>177</v>
      </c>
      <c r="H41" s="94" t="s">
        <v>177</v>
      </c>
      <c r="I41" s="95" t="s">
        <v>177</v>
      </c>
      <c r="J41" s="18"/>
      <c r="K41" s="18"/>
      <c r="L41" s="18"/>
      <c r="M41" s="18"/>
      <c r="N41" s="18"/>
      <c r="O41" s="18"/>
    </row>
    <row r="42" spans="2:15" s="15" customFormat="1" ht="10.5" x14ac:dyDescent="0.15">
      <c r="B42" s="86" t="s">
        <v>24</v>
      </c>
      <c r="C42" s="94" t="s">
        <v>177</v>
      </c>
      <c r="D42" s="94" t="s">
        <v>177</v>
      </c>
      <c r="E42" s="94" t="s">
        <v>177</v>
      </c>
      <c r="F42" s="92">
        <v>6067</v>
      </c>
      <c r="G42" s="92">
        <v>397</v>
      </c>
      <c r="H42" s="92">
        <v>124</v>
      </c>
      <c r="I42" s="92">
        <v>709</v>
      </c>
      <c r="J42" s="18"/>
      <c r="K42" s="18"/>
      <c r="L42" s="18"/>
      <c r="M42" s="18"/>
      <c r="N42" s="18"/>
      <c r="O42" s="18"/>
    </row>
    <row r="43" spans="2:15" s="15" customFormat="1" ht="10.5" x14ac:dyDescent="0.15">
      <c r="B43" s="86" t="s">
        <v>25</v>
      </c>
      <c r="C43" s="94" t="s">
        <v>177</v>
      </c>
      <c r="D43" s="94" t="s">
        <v>177</v>
      </c>
      <c r="E43" s="94" t="s">
        <v>177</v>
      </c>
      <c r="F43" s="92">
        <v>23</v>
      </c>
      <c r="G43" s="94" t="s">
        <v>177</v>
      </c>
      <c r="H43" s="94" t="s">
        <v>177</v>
      </c>
      <c r="I43" s="94" t="s">
        <v>177</v>
      </c>
      <c r="J43" s="27"/>
      <c r="K43" s="27"/>
      <c r="L43" s="27"/>
      <c r="M43" s="26"/>
      <c r="N43" s="26"/>
      <c r="O43" s="26"/>
    </row>
    <row r="44" spans="2:15" s="15" customFormat="1" ht="10.5" x14ac:dyDescent="0.15">
      <c r="B44" s="86" t="s">
        <v>26</v>
      </c>
      <c r="C44" s="92">
        <v>3938</v>
      </c>
      <c r="D44" s="92">
        <v>161</v>
      </c>
      <c r="E44" s="92">
        <v>870</v>
      </c>
      <c r="F44" s="92">
        <v>63613</v>
      </c>
      <c r="G44" s="92">
        <v>25893</v>
      </c>
      <c r="H44" s="92">
        <v>1635</v>
      </c>
      <c r="I44" s="92">
        <v>24031</v>
      </c>
      <c r="J44" s="19"/>
      <c r="K44" s="19"/>
      <c r="L44" s="19"/>
      <c r="M44" s="19"/>
      <c r="N44" s="19"/>
      <c r="O44" s="19"/>
    </row>
    <row r="45" spans="2:15" s="15" customFormat="1" ht="10.5" x14ac:dyDescent="0.15">
      <c r="B45" s="86" t="s">
        <v>27</v>
      </c>
      <c r="C45" s="94">
        <v>1164</v>
      </c>
      <c r="D45" s="94" t="s">
        <v>177</v>
      </c>
      <c r="E45" s="92">
        <v>13</v>
      </c>
      <c r="F45" s="92">
        <v>6886</v>
      </c>
      <c r="G45" s="92">
        <v>5379</v>
      </c>
      <c r="H45" s="92">
        <v>1397</v>
      </c>
      <c r="I45" s="92">
        <v>14627</v>
      </c>
      <c r="J45" s="19"/>
      <c r="K45" s="19"/>
      <c r="L45" s="19"/>
      <c r="M45" s="19"/>
      <c r="N45" s="19"/>
      <c r="O45" s="19"/>
    </row>
    <row r="46" spans="2:15" s="15" customFormat="1" ht="10.5" x14ac:dyDescent="0.15">
      <c r="B46" s="86" t="s">
        <v>28</v>
      </c>
      <c r="C46" s="94" t="s">
        <v>177</v>
      </c>
      <c r="D46" s="94" t="s">
        <v>177</v>
      </c>
      <c r="E46" s="94">
        <v>42</v>
      </c>
      <c r="F46" s="92">
        <v>16582</v>
      </c>
      <c r="G46" s="92">
        <v>4163</v>
      </c>
      <c r="H46" s="92">
        <v>607</v>
      </c>
      <c r="I46" s="92">
        <v>5824</v>
      </c>
      <c r="J46" s="19"/>
      <c r="K46" s="19"/>
      <c r="L46" s="19"/>
      <c r="M46" s="19"/>
      <c r="N46" s="19"/>
      <c r="O46" s="19"/>
    </row>
    <row r="47" spans="2:15" s="15" customFormat="1" ht="10.5" x14ac:dyDescent="0.15">
      <c r="B47" s="96" t="s">
        <v>29</v>
      </c>
      <c r="C47" s="90">
        <f>1345+15796</f>
        <v>17141</v>
      </c>
      <c r="D47" s="94">
        <v>2500</v>
      </c>
      <c r="E47" s="90">
        <f>10428+20899</f>
        <v>31327</v>
      </c>
      <c r="F47" s="92">
        <v>92668</v>
      </c>
      <c r="G47" s="94" t="s">
        <v>177</v>
      </c>
      <c r="H47" s="94" t="s">
        <v>177</v>
      </c>
      <c r="I47" s="94" t="s">
        <v>177</v>
      </c>
      <c r="J47" s="19"/>
      <c r="K47" s="19"/>
      <c r="L47" s="19"/>
      <c r="M47" s="19"/>
      <c r="N47" s="19"/>
      <c r="O47" s="19"/>
    </row>
    <row r="48" spans="2:15" s="15" customFormat="1" ht="10.5" x14ac:dyDescent="0.15">
      <c r="B48" s="96" t="s">
        <v>30</v>
      </c>
      <c r="C48" s="92">
        <v>7657</v>
      </c>
      <c r="D48" s="92">
        <v>2239</v>
      </c>
      <c r="E48" s="92">
        <v>31992</v>
      </c>
      <c r="F48" s="92">
        <v>424685</v>
      </c>
      <c r="G48" s="92">
        <v>105917</v>
      </c>
      <c r="H48" s="92">
        <v>15983</v>
      </c>
      <c r="I48" s="92">
        <v>98895</v>
      </c>
      <c r="J48" s="18"/>
      <c r="K48" s="18"/>
      <c r="L48" s="18"/>
      <c r="M48" s="18"/>
      <c r="N48" s="18"/>
      <c r="O48" s="18"/>
    </row>
    <row r="49" spans="2:15" s="15" customFormat="1" ht="10.5" x14ac:dyDescent="0.15">
      <c r="B49" s="96" t="s">
        <v>31</v>
      </c>
      <c r="C49" s="92">
        <v>3257</v>
      </c>
      <c r="D49" s="92">
        <v>529</v>
      </c>
      <c r="E49" s="92">
        <v>3379</v>
      </c>
      <c r="F49" s="92">
        <v>331171</v>
      </c>
      <c r="G49" s="92">
        <v>159502</v>
      </c>
      <c r="H49" s="92">
        <v>23878</v>
      </c>
      <c r="I49" s="92">
        <v>149576</v>
      </c>
      <c r="J49" s="19"/>
      <c r="K49" s="19"/>
      <c r="L49" s="19"/>
      <c r="M49" s="18"/>
      <c r="N49" s="18"/>
      <c r="O49" s="18"/>
    </row>
    <row r="50" spans="2:15" s="15" customFormat="1" ht="11.25" thickBot="1" x14ac:dyDescent="0.2">
      <c r="B50" s="111" t="s">
        <v>32</v>
      </c>
      <c r="C50" s="112">
        <v>2829</v>
      </c>
      <c r="D50" s="112">
        <v>1754</v>
      </c>
      <c r="E50" s="112">
        <v>13607</v>
      </c>
      <c r="F50" s="112">
        <v>965557</v>
      </c>
      <c r="G50" s="112">
        <v>4742166</v>
      </c>
      <c r="H50" s="112">
        <v>31013</v>
      </c>
      <c r="I50" s="112">
        <v>238078</v>
      </c>
      <c r="J50" s="19"/>
      <c r="K50" s="19"/>
      <c r="L50" s="19"/>
      <c r="M50" s="18"/>
      <c r="N50" s="18"/>
      <c r="O50" s="18"/>
    </row>
    <row r="51" spans="2:15" s="15" customFormat="1" ht="11.25" thickBot="1" x14ac:dyDescent="0.2">
      <c r="B51" s="101"/>
      <c r="C51" s="101"/>
      <c r="D51" s="101"/>
      <c r="E51" s="101"/>
      <c r="F51" s="101"/>
      <c r="G51" s="101"/>
      <c r="H51" s="101"/>
      <c r="I51" s="101"/>
      <c r="J51" s="19"/>
      <c r="K51" s="19"/>
      <c r="L51" s="19"/>
      <c r="M51" s="18"/>
      <c r="N51" s="18"/>
      <c r="O51" s="18"/>
    </row>
    <row r="52" spans="2:15" s="15" customFormat="1" ht="10.5" customHeight="1" x14ac:dyDescent="0.15">
      <c r="B52" s="418" t="s">
        <v>440</v>
      </c>
      <c r="C52" s="421" t="s">
        <v>372</v>
      </c>
      <c r="D52" s="431"/>
      <c r="E52" s="421" t="s">
        <v>41</v>
      </c>
      <c r="F52" s="422"/>
      <c r="G52" s="431"/>
      <c r="H52" s="421" t="s">
        <v>42</v>
      </c>
      <c r="I52" s="422"/>
    </row>
    <row r="53" spans="2:15" s="15" customFormat="1" ht="6.75" customHeight="1" x14ac:dyDescent="0.15">
      <c r="B53" s="419"/>
      <c r="C53" s="432" t="s">
        <v>373</v>
      </c>
      <c r="D53" s="433"/>
      <c r="E53" s="435" t="s">
        <v>374</v>
      </c>
      <c r="F53" s="438" t="s">
        <v>43</v>
      </c>
      <c r="G53" s="113"/>
      <c r="H53" s="432" t="s">
        <v>15</v>
      </c>
      <c r="I53" s="438" t="s">
        <v>44</v>
      </c>
    </row>
    <row r="54" spans="2:15" s="15" customFormat="1" ht="6.75" customHeight="1" x14ac:dyDescent="0.15">
      <c r="B54" s="419"/>
      <c r="C54" s="434"/>
      <c r="D54" s="420"/>
      <c r="E54" s="436"/>
      <c r="F54" s="439"/>
      <c r="G54" s="442" t="s">
        <v>375</v>
      </c>
      <c r="H54" s="441"/>
      <c r="I54" s="439"/>
    </row>
    <row r="55" spans="2:15" s="15" customFormat="1" ht="6.75" customHeight="1" x14ac:dyDescent="0.15">
      <c r="B55" s="419"/>
      <c r="C55" s="429" t="s">
        <v>262</v>
      </c>
      <c r="D55" s="114"/>
      <c r="E55" s="436"/>
      <c r="F55" s="439"/>
      <c r="G55" s="443"/>
      <c r="H55" s="441"/>
      <c r="I55" s="439"/>
    </row>
    <row r="56" spans="2:15" s="15" customFormat="1" ht="10.5" x14ac:dyDescent="0.15">
      <c r="B56" s="420"/>
      <c r="C56" s="430"/>
      <c r="D56" s="115" t="s">
        <v>45</v>
      </c>
      <c r="E56" s="437"/>
      <c r="F56" s="440"/>
      <c r="G56" s="116" t="s">
        <v>376</v>
      </c>
      <c r="H56" s="434"/>
      <c r="I56" s="440"/>
      <c r="J56" s="21"/>
      <c r="K56" s="20"/>
      <c r="L56" s="21"/>
      <c r="M56" s="21"/>
      <c r="N56" s="21"/>
      <c r="O56" s="21"/>
    </row>
    <row r="57" spans="2:15" s="15" customFormat="1" ht="10.5" x14ac:dyDescent="0.15">
      <c r="B57" s="77" t="s">
        <v>436</v>
      </c>
      <c r="C57" s="106">
        <v>7203840</v>
      </c>
      <c r="D57" s="106">
        <v>2393898</v>
      </c>
      <c r="E57" s="106">
        <v>2622250</v>
      </c>
      <c r="F57" s="106">
        <v>12526914</v>
      </c>
      <c r="G57" s="117">
        <v>82.7</v>
      </c>
      <c r="H57" s="79">
        <v>5</v>
      </c>
      <c r="I57" s="106">
        <v>4846</v>
      </c>
      <c r="L57" s="28"/>
      <c r="M57" s="28"/>
      <c r="N57" s="28"/>
      <c r="O57" s="28"/>
    </row>
    <row r="58" spans="2:15" s="15" customFormat="1" ht="10.5" x14ac:dyDescent="0.15">
      <c r="B58" s="80" t="s">
        <v>377</v>
      </c>
      <c r="C58" s="106">
        <v>7171797</v>
      </c>
      <c r="D58" s="106">
        <v>2380807</v>
      </c>
      <c r="E58" s="106">
        <v>2609537</v>
      </c>
      <c r="F58" s="106">
        <v>12574552</v>
      </c>
      <c r="G58" s="117">
        <v>82.8</v>
      </c>
      <c r="H58" s="79">
        <v>5</v>
      </c>
      <c r="I58" s="106">
        <v>4846</v>
      </c>
      <c r="L58" s="28"/>
      <c r="M58" s="28"/>
      <c r="N58" s="28"/>
      <c r="O58" s="28"/>
    </row>
    <row r="59" spans="2:15" s="15" customFormat="1" ht="10.5" x14ac:dyDescent="0.15">
      <c r="B59" s="80" t="s">
        <v>437</v>
      </c>
      <c r="C59" s="107">
        <v>7159727</v>
      </c>
      <c r="D59" s="107">
        <v>2355881</v>
      </c>
      <c r="E59" s="107">
        <v>2584380</v>
      </c>
      <c r="F59" s="107">
        <v>12686417</v>
      </c>
      <c r="G59" s="89">
        <v>83.1</v>
      </c>
      <c r="H59" s="79">
        <v>6</v>
      </c>
      <c r="I59" s="106">
        <f>SUM(I60:I76)</f>
        <v>4846</v>
      </c>
      <c r="J59" s="21"/>
      <c r="L59" s="28"/>
      <c r="M59" s="28"/>
      <c r="N59" s="28"/>
      <c r="O59" s="28"/>
    </row>
    <row r="60" spans="2:15" s="15" customFormat="1" ht="10.5" x14ac:dyDescent="0.15">
      <c r="B60" s="82" t="s">
        <v>378</v>
      </c>
      <c r="C60" s="94" t="s">
        <v>177</v>
      </c>
      <c r="D60" s="94" t="s">
        <v>177</v>
      </c>
      <c r="E60" s="94" t="s">
        <v>177</v>
      </c>
      <c r="F60" s="92">
        <v>30739</v>
      </c>
      <c r="G60" s="89">
        <v>100</v>
      </c>
      <c r="H60" s="118" t="s">
        <v>177</v>
      </c>
      <c r="I60" s="94" t="s">
        <v>177</v>
      </c>
      <c r="J60" s="21"/>
      <c r="K60" s="20"/>
      <c r="L60" s="28"/>
      <c r="M60" s="28"/>
      <c r="N60" s="21"/>
      <c r="O60" s="21"/>
    </row>
    <row r="61" spans="2:15" s="15" customFormat="1" ht="10.5" x14ac:dyDescent="0.15">
      <c r="B61" s="86" t="s">
        <v>17</v>
      </c>
      <c r="C61" s="94" t="s">
        <v>177</v>
      </c>
      <c r="D61" s="94" t="s">
        <v>177</v>
      </c>
      <c r="E61" s="94" t="s">
        <v>177</v>
      </c>
      <c r="F61" s="92">
        <v>8301</v>
      </c>
      <c r="G61" s="89">
        <v>100</v>
      </c>
      <c r="H61" s="118" t="s">
        <v>177</v>
      </c>
      <c r="I61" s="94" t="s">
        <v>177</v>
      </c>
    </row>
    <row r="62" spans="2:15" s="15" customFormat="1" ht="10.5" x14ac:dyDescent="0.15">
      <c r="B62" s="86" t="s">
        <v>18</v>
      </c>
      <c r="C62" s="94" t="s">
        <v>177</v>
      </c>
      <c r="D62" s="94" t="s">
        <v>177</v>
      </c>
      <c r="E62" s="94" t="s">
        <v>177</v>
      </c>
      <c r="F62" s="92">
        <v>39485</v>
      </c>
      <c r="G62" s="89">
        <v>100</v>
      </c>
      <c r="H62" s="118" t="s">
        <v>177</v>
      </c>
      <c r="I62" s="94" t="s">
        <v>177</v>
      </c>
    </row>
    <row r="63" spans="2:15" s="15" customFormat="1" ht="10.5" x14ac:dyDescent="0.15">
      <c r="B63" s="86" t="s">
        <v>19</v>
      </c>
      <c r="C63" s="94" t="s">
        <v>177</v>
      </c>
      <c r="D63" s="94" t="s">
        <v>177</v>
      </c>
      <c r="E63" s="94" t="s">
        <v>177</v>
      </c>
      <c r="F63" s="92">
        <v>100169</v>
      </c>
      <c r="G63" s="89">
        <v>100</v>
      </c>
      <c r="H63" s="118" t="s">
        <v>177</v>
      </c>
      <c r="I63" s="94" t="s">
        <v>177</v>
      </c>
    </row>
    <row r="64" spans="2:15" s="15" customFormat="1" ht="10.5" x14ac:dyDescent="0.15">
      <c r="B64" s="86" t="s">
        <v>20</v>
      </c>
      <c r="C64" s="94" t="s">
        <v>177</v>
      </c>
      <c r="D64" s="94" t="s">
        <v>177</v>
      </c>
      <c r="E64" s="94" t="s">
        <v>177</v>
      </c>
      <c r="F64" s="92">
        <v>86697</v>
      </c>
      <c r="G64" s="89">
        <v>100</v>
      </c>
      <c r="H64" s="118" t="s">
        <v>177</v>
      </c>
      <c r="I64" s="94" t="s">
        <v>177</v>
      </c>
      <c r="M64" s="21"/>
    </row>
    <row r="65" spans="2:15" s="15" customFormat="1" ht="10.5" x14ac:dyDescent="0.15">
      <c r="B65" s="86" t="s">
        <v>21</v>
      </c>
      <c r="C65" s="92">
        <v>20551</v>
      </c>
      <c r="D65" s="94" t="s">
        <v>177</v>
      </c>
      <c r="E65" s="92">
        <v>1106</v>
      </c>
      <c r="F65" s="92">
        <v>118608</v>
      </c>
      <c r="G65" s="89">
        <v>99.1</v>
      </c>
      <c r="H65" s="118" t="s">
        <v>177</v>
      </c>
      <c r="I65" s="94" t="s">
        <v>177</v>
      </c>
    </row>
    <row r="66" spans="2:15" s="15" customFormat="1" ht="10.5" x14ac:dyDescent="0.15">
      <c r="B66" s="86" t="s">
        <v>22</v>
      </c>
      <c r="C66" s="92">
        <v>1458</v>
      </c>
      <c r="D66" s="94" t="s">
        <v>177</v>
      </c>
      <c r="E66" s="94" t="s">
        <v>177</v>
      </c>
      <c r="F66" s="92">
        <v>80386</v>
      </c>
      <c r="G66" s="89">
        <v>100</v>
      </c>
      <c r="H66" s="118" t="s">
        <v>177</v>
      </c>
      <c r="I66" s="94" t="s">
        <v>177</v>
      </c>
    </row>
    <row r="67" spans="2:15" s="15" customFormat="1" ht="10.5" x14ac:dyDescent="0.15">
      <c r="B67" s="86" t="s">
        <v>23</v>
      </c>
      <c r="C67" s="95" t="s">
        <v>177</v>
      </c>
      <c r="D67" s="94" t="s">
        <v>177</v>
      </c>
      <c r="E67" s="94" t="s">
        <v>177</v>
      </c>
      <c r="F67" s="92">
        <v>14685</v>
      </c>
      <c r="G67" s="89">
        <v>100</v>
      </c>
      <c r="H67" s="118" t="s">
        <v>177</v>
      </c>
      <c r="I67" s="94" t="s">
        <v>177</v>
      </c>
      <c r="O67" s="18"/>
    </row>
    <row r="68" spans="2:15" s="15" customFormat="1" ht="10.5" x14ac:dyDescent="0.15">
      <c r="B68" s="86" t="s">
        <v>24</v>
      </c>
      <c r="C68" s="92">
        <v>2701</v>
      </c>
      <c r="D68" s="94" t="s">
        <v>177</v>
      </c>
      <c r="E68" s="94" t="s">
        <v>177</v>
      </c>
      <c r="F68" s="92">
        <v>9998</v>
      </c>
      <c r="G68" s="89">
        <v>100</v>
      </c>
      <c r="H68" s="118" t="s">
        <v>177</v>
      </c>
      <c r="I68" s="94" t="s">
        <v>177</v>
      </c>
      <c r="J68" s="23"/>
      <c r="K68" s="23"/>
      <c r="L68" s="23"/>
      <c r="M68" s="23"/>
      <c r="O68" s="18"/>
    </row>
    <row r="69" spans="2:15" s="15" customFormat="1" ht="10.5" x14ac:dyDescent="0.15">
      <c r="B69" s="86" t="s">
        <v>25</v>
      </c>
      <c r="C69" s="94" t="s">
        <v>177</v>
      </c>
      <c r="D69" s="94" t="s">
        <v>177</v>
      </c>
      <c r="E69" s="94" t="s">
        <v>177</v>
      </c>
      <c r="F69" s="92">
        <v>23</v>
      </c>
      <c r="G69" s="89">
        <v>100</v>
      </c>
      <c r="H69" s="118" t="s">
        <v>177</v>
      </c>
      <c r="I69" s="94" t="s">
        <v>177</v>
      </c>
      <c r="K69" s="29"/>
      <c r="L69" s="29"/>
      <c r="M69" s="29"/>
      <c r="O69" s="16"/>
    </row>
    <row r="70" spans="2:15" s="15" customFormat="1" ht="10.5" x14ac:dyDescent="0.15">
      <c r="B70" s="86" t="s">
        <v>26</v>
      </c>
      <c r="C70" s="92">
        <v>16343</v>
      </c>
      <c r="D70" s="94" t="s">
        <v>177</v>
      </c>
      <c r="E70" s="92">
        <v>2054</v>
      </c>
      <c r="F70" s="92">
        <v>130493</v>
      </c>
      <c r="G70" s="89">
        <v>98.5</v>
      </c>
      <c r="H70" s="118" t="s">
        <v>177</v>
      </c>
      <c r="I70" s="94" t="s">
        <v>177</v>
      </c>
      <c r="J70" s="16"/>
      <c r="K70" s="23"/>
      <c r="L70" s="23"/>
      <c r="M70" s="23"/>
      <c r="N70" s="23"/>
      <c r="O70" s="16"/>
    </row>
    <row r="71" spans="2:15" s="15" customFormat="1" ht="10.5" x14ac:dyDescent="0.15">
      <c r="B71" s="86" t="s">
        <v>27</v>
      </c>
      <c r="C71" s="92">
        <v>15342</v>
      </c>
      <c r="D71" s="94" t="s">
        <v>177</v>
      </c>
      <c r="E71" s="94" t="s">
        <v>177</v>
      </c>
      <c r="F71" s="92">
        <v>43645</v>
      </c>
      <c r="G71" s="89">
        <v>100</v>
      </c>
      <c r="H71" s="118" t="s">
        <v>177</v>
      </c>
      <c r="I71" s="94" t="s">
        <v>177</v>
      </c>
      <c r="J71" s="16"/>
      <c r="K71" s="23"/>
      <c r="L71" s="23"/>
      <c r="M71" s="23"/>
      <c r="N71" s="23"/>
      <c r="O71" s="17"/>
    </row>
    <row r="72" spans="2:15" s="15" customFormat="1" ht="10.5" x14ac:dyDescent="0.15">
      <c r="B72" s="86" t="s">
        <v>28</v>
      </c>
      <c r="C72" s="92">
        <v>3950</v>
      </c>
      <c r="D72" s="94" t="s">
        <v>177</v>
      </c>
      <c r="E72" s="94" t="s">
        <v>177</v>
      </c>
      <c r="F72" s="92">
        <v>31167</v>
      </c>
      <c r="G72" s="89">
        <v>100</v>
      </c>
      <c r="H72" s="118" t="s">
        <v>177</v>
      </c>
      <c r="I72" s="94" t="s">
        <v>177</v>
      </c>
      <c r="O72" s="20"/>
    </row>
    <row r="73" spans="2:15" s="15" customFormat="1" ht="10.5" x14ac:dyDescent="0.15">
      <c r="B73" s="96" t="s">
        <v>29</v>
      </c>
      <c r="C73" s="94" t="s">
        <v>177</v>
      </c>
      <c r="D73" s="94" t="s">
        <v>177</v>
      </c>
      <c r="E73" s="94" t="s">
        <v>177</v>
      </c>
      <c r="F73" s="92">
        <f>10428+116067</f>
        <v>126495</v>
      </c>
      <c r="G73" s="89">
        <v>100</v>
      </c>
      <c r="H73" s="118" t="s">
        <v>441</v>
      </c>
      <c r="I73" s="94" t="s">
        <v>441</v>
      </c>
      <c r="O73" s="21"/>
    </row>
    <row r="74" spans="2:15" s="15" customFormat="1" ht="10.5" x14ac:dyDescent="0.15">
      <c r="B74" s="96" t="s">
        <v>30</v>
      </c>
      <c r="C74" s="92">
        <v>160817</v>
      </c>
      <c r="D74" s="92">
        <v>1813</v>
      </c>
      <c r="E74" s="92">
        <v>17648</v>
      </c>
      <c r="F74" s="92">
        <v>822878</v>
      </c>
      <c r="G74" s="89">
        <v>97.9</v>
      </c>
      <c r="H74" s="118" t="s">
        <v>441</v>
      </c>
      <c r="I74" s="94" t="s">
        <v>441</v>
      </c>
      <c r="O74" s="21"/>
    </row>
    <row r="75" spans="2:15" s="15" customFormat="1" ht="10.5" x14ac:dyDescent="0.15">
      <c r="B75" s="96" t="s">
        <v>31</v>
      </c>
      <c r="C75" s="92">
        <v>273089</v>
      </c>
      <c r="D75" s="92">
        <v>9128</v>
      </c>
      <c r="E75" s="92">
        <v>31853</v>
      </c>
      <c r="F75" s="92">
        <v>909272</v>
      </c>
      <c r="G75" s="89">
        <v>96.6</v>
      </c>
      <c r="H75" s="119">
        <v>1</v>
      </c>
      <c r="I75" s="92">
        <v>20</v>
      </c>
      <c r="J75" s="21"/>
      <c r="O75" s="21"/>
    </row>
    <row r="76" spans="2:15" s="15" customFormat="1" ht="11.25" thickBot="1" x14ac:dyDescent="0.2">
      <c r="B76" s="111" t="s">
        <v>32</v>
      </c>
      <c r="C76" s="112">
        <v>6663851</v>
      </c>
      <c r="D76" s="112">
        <v>2344941</v>
      </c>
      <c r="E76" s="112">
        <v>2531719</v>
      </c>
      <c r="F76" s="112">
        <v>10106848</v>
      </c>
      <c r="G76" s="120">
        <v>80</v>
      </c>
      <c r="H76" s="121">
        <v>5</v>
      </c>
      <c r="I76" s="112">
        <v>4826</v>
      </c>
    </row>
    <row r="77" spans="2:15" s="15" customFormat="1" ht="17.25" customHeight="1" x14ac:dyDescent="0.15">
      <c r="B77" s="122" t="s">
        <v>442</v>
      </c>
      <c r="C77" s="123"/>
      <c r="D77" s="124"/>
      <c r="E77" s="124"/>
      <c r="F77" s="124"/>
      <c r="G77" s="125"/>
      <c r="H77" s="126"/>
      <c r="I77" s="124"/>
    </row>
    <row r="78" spans="2:15" ht="21" customHeight="1" x14ac:dyDescent="0.15">
      <c r="B78" s="415" t="s">
        <v>361</v>
      </c>
      <c r="C78" s="415"/>
      <c r="D78" s="416"/>
      <c r="E78" s="416"/>
      <c r="F78" s="416"/>
      <c r="G78" s="416"/>
      <c r="H78" s="416"/>
      <c r="I78" s="127"/>
      <c r="J78" s="30"/>
      <c r="O78" s="30"/>
    </row>
    <row r="79" spans="2:15" ht="21" customHeight="1" x14ac:dyDescent="0.15">
      <c r="B79" s="31"/>
      <c r="C79" s="30"/>
      <c r="D79" s="31"/>
      <c r="E79" s="30"/>
      <c r="F79" s="30"/>
      <c r="G79" s="30"/>
      <c r="H79" s="31"/>
      <c r="I79" s="30"/>
      <c r="J79" s="30"/>
      <c r="K79" s="30"/>
      <c r="L79" s="30"/>
      <c r="M79" s="30"/>
      <c r="N79" s="30"/>
      <c r="O79" s="30"/>
    </row>
    <row r="80" spans="2:15" ht="21" customHeight="1" x14ac:dyDescent="0.15"/>
    <row r="81" spans="2:15" ht="21" customHeight="1" x14ac:dyDescent="0.15"/>
    <row r="82" spans="2:15" ht="21" customHeight="1" x14ac:dyDescent="0.15"/>
    <row r="83" spans="2:15" ht="21" customHeight="1" x14ac:dyDescent="0.15"/>
    <row r="84" spans="2:15" ht="21" customHeight="1" x14ac:dyDescent="0.15"/>
    <row r="85" spans="2:15" ht="21" customHeight="1" x14ac:dyDescent="0.15">
      <c r="E85" s="14"/>
      <c r="F85" s="14"/>
      <c r="G85" s="14"/>
      <c r="H85" s="14"/>
    </row>
    <row r="86" spans="2:15" ht="21" customHeight="1" x14ac:dyDescent="0.15"/>
    <row r="87" spans="2:15" ht="21" customHeight="1" x14ac:dyDescent="0.15">
      <c r="C87" s="32"/>
      <c r="D87" s="32"/>
      <c r="E87" s="32"/>
    </row>
    <row r="88" spans="2:15" ht="21" customHeight="1" x14ac:dyDescent="0.15">
      <c r="B88" s="33"/>
      <c r="C88" s="32"/>
      <c r="D88" s="32"/>
      <c r="E88" s="32"/>
      <c r="F88" s="32"/>
      <c r="G88" s="32"/>
      <c r="H88" s="32"/>
      <c r="I88" s="32"/>
      <c r="J88" s="32"/>
      <c r="K88" s="32"/>
      <c r="L88" s="32"/>
      <c r="M88" s="32"/>
      <c r="N88" s="32"/>
      <c r="O88" s="33"/>
    </row>
    <row r="89" spans="2:15" ht="21" customHeight="1" x14ac:dyDescent="0.15">
      <c r="B89" s="32"/>
      <c r="C89" s="32"/>
      <c r="D89" s="32"/>
      <c r="E89" s="32"/>
      <c r="F89" s="32"/>
      <c r="G89" s="32"/>
      <c r="H89" s="32"/>
      <c r="I89" s="32"/>
      <c r="J89" s="32"/>
      <c r="K89" s="32"/>
      <c r="L89" s="32"/>
      <c r="M89" s="32"/>
      <c r="N89" s="32"/>
      <c r="O89" s="34"/>
    </row>
    <row r="90" spans="2:15" ht="21" customHeight="1" x14ac:dyDescent="0.15">
      <c r="B90" s="33"/>
      <c r="C90" s="31"/>
      <c r="D90" s="30"/>
      <c r="E90" s="30"/>
      <c r="F90" s="30"/>
      <c r="G90" s="30"/>
      <c r="H90" s="30"/>
      <c r="I90" s="30"/>
      <c r="J90" s="30"/>
      <c r="K90" s="30"/>
      <c r="L90" s="30"/>
      <c r="M90" s="30"/>
      <c r="N90" s="30"/>
      <c r="O90" s="30"/>
    </row>
    <row r="91" spans="2:15" ht="21" customHeight="1" x14ac:dyDescent="0.15">
      <c r="B91" s="35"/>
      <c r="C91" s="31"/>
      <c r="D91" s="30"/>
      <c r="E91" s="30"/>
      <c r="F91" s="30"/>
      <c r="G91" s="30"/>
      <c r="H91" s="30"/>
      <c r="I91" s="30"/>
      <c r="J91" s="30"/>
      <c r="K91" s="30"/>
      <c r="L91" s="30"/>
      <c r="M91" s="30"/>
      <c r="N91" s="30"/>
      <c r="O91" s="30"/>
    </row>
    <row r="92" spans="2:15" ht="21" customHeight="1" x14ac:dyDescent="0.15">
      <c r="B92" s="35"/>
      <c r="C92" s="31"/>
      <c r="D92" s="30"/>
      <c r="E92" s="30"/>
      <c r="F92" s="30"/>
      <c r="G92" s="30"/>
      <c r="H92" s="30"/>
      <c r="I92" s="30"/>
      <c r="J92" s="30"/>
      <c r="K92" s="30"/>
      <c r="L92" s="30"/>
      <c r="M92" s="30"/>
      <c r="N92" s="30"/>
      <c r="O92" s="30"/>
    </row>
    <row r="93" spans="2:15" ht="21" customHeight="1" x14ac:dyDescent="0.15">
      <c r="B93" s="35"/>
      <c r="C93" s="31"/>
      <c r="D93" s="30"/>
      <c r="E93" s="30"/>
      <c r="F93" s="30"/>
      <c r="G93" s="30"/>
      <c r="H93" s="30"/>
      <c r="I93" s="30"/>
      <c r="J93" s="30"/>
      <c r="K93" s="30"/>
      <c r="L93" s="30"/>
      <c r="M93" s="30"/>
      <c r="N93" s="30"/>
      <c r="O93" s="30"/>
    </row>
    <row r="94" spans="2:15" ht="21" customHeight="1" x14ac:dyDescent="0.15">
      <c r="B94" s="35"/>
      <c r="D94" s="36"/>
      <c r="E94" s="36"/>
      <c r="F94" s="36"/>
      <c r="G94" s="36"/>
      <c r="H94" s="36"/>
      <c r="I94" s="36"/>
      <c r="J94" s="36"/>
      <c r="K94" s="36"/>
      <c r="L94" s="36"/>
      <c r="M94" s="36"/>
      <c r="N94" s="36"/>
      <c r="O94" s="36"/>
    </row>
    <row r="95" spans="2:15" ht="21" customHeight="1" x14ac:dyDescent="0.15">
      <c r="B95" s="33"/>
      <c r="C95" s="31"/>
      <c r="D95" s="30"/>
      <c r="E95" s="30"/>
      <c r="F95" s="30"/>
      <c r="G95" s="30"/>
      <c r="H95" s="30"/>
      <c r="I95" s="30"/>
      <c r="J95" s="30"/>
      <c r="K95" s="30"/>
      <c r="L95" s="30"/>
      <c r="M95" s="36"/>
      <c r="N95" s="36"/>
      <c r="O95" s="36"/>
    </row>
    <row r="96" spans="2:15" ht="21" customHeight="1" x14ac:dyDescent="0.15">
      <c r="B96" s="33"/>
      <c r="C96" s="31"/>
      <c r="D96" s="30"/>
      <c r="E96" s="30"/>
      <c r="F96" s="30"/>
      <c r="G96" s="30"/>
      <c r="H96" s="30"/>
      <c r="I96" s="30"/>
      <c r="J96" s="30"/>
      <c r="K96" s="30"/>
      <c r="L96" s="30"/>
      <c r="M96" s="36"/>
      <c r="N96" s="36"/>
      <c r="O96" s="36"/>
    </row>
    <row r="97" spans="2:15" ht="21" customHeight="1" x14ac:dyDescent="0.15">
      <c r="B97" s="33"/>
      <c r="C97" s="31"/>
      <c r="D97" s="30"/>
      <c r="E97" s="30"/>
      <c r="F97" s="30"/>
      <c r="G97" s="30"/>
      <c r="H97" s="30"/>
      <c r="I97" s="30"/>
      <c r="J97" s="30"/>
      <c r="K97" s="30"/>
      <c r="L97" s="30"/>
      <c r="M97" s="36"/>
      <c r="N97" s="36"/>
      <c r="O97" s="36"/>
    </row>
    <row r="98" spans="2:15" ht="21" customHeight="1" x14ac:dyDescent="0.15">
      <c r="B98" s="7"/>
      <c r="C98" s="7"/>
      <c r="D98" s="7"/>
      <c r="E98" s="7"/>
      <c r="F98" s="7"/>
      <c r="G98" s="7"/>
      <c r="H98" s="7"/>
    </row>
    <row r="99" spans="2:15" ht="21" customHeight="1" x14ac:dyDescent="0.15">
      <c r="B99" s="7"/>
      <c r="C99" s="7"/>
      <c r="D99" s="7"/>
      <c r="E99" s="7"/>
    </row>
  </sheetData>
  <mergeCells count="21">
    <mergeCell ref="E53:E56"/>
    <mergeCell ref="F53:F56"/>
    <mergeCell ref="H53:H56"/>
    <mergeCell ref="I53:I56"/>
    <mergeCell ref="G54:G55"/>
    <mergeCell ref="B78:C78"/>
    <mergeCell ref="D78:H78"/>
    <mergeCell ref="B2:I2"/>
    <mergeCell ref="B4:B6"/>
    <mergeCell ref="G4:I4"/>
    <mergeCell ref="G5:H5"/>
    <mergeCell ref="B28:B30"/>
    <mergeCell ref="E28:H28"/>
    <mergeCell ref="D29:G29"/>
    <mergeCell ref="H29:I29"/>
    <mergeCell ref="C55:C56"/>
    <mergeCell ref="B52:B56"/>
    <mergeCell ref="C52:D52"/>
    <mergeCell ref="E52:G52"/>
    <mergeCell ref="H52:I52"/>
    <mergeCell ref="C53:D54"/>
  </mergeCells>
  <phoneticPr fontId="2"/>
  <printOptions horizontalCentered="1"/>
  <pageMargins left="0.51181102362204722" right="0.51181102362204722" top="0.74803149606299213" bottom="0.74803149606299213" header="0.51181102362204722" footer="0.51181102362204722"/>
  <pageSetup paperSize="9" firstPageNumber="166"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16"/>
  <sheetViews>
    <sheetView showGridLines="0" zoomScaleNormal="100" zoomScaleSheetLayoutView="100" workbookViewId="0">
      <selection activeCell="B2" sqref="B2:N2"/>
    </sheetView>
  </sheetViews>
  <sheetFormatPr defaultColWidth="13.375" defaultRowHeight="13.5" x14ac:dyDescent="0.15"/>
  <cols>
    <col min="1" max="1" width="18.5" style="3" bestFit="1" customWidth="1"/>
    <col min="2" max="2" width="11.625" style="3" customWidth="1"/>
    <col min="3" max="14" width="6.625" style="3" customWidth="1"/>
    <col min="15" max="16384" width="13.375" style="3"/>
  </cols>
  <sheetData>
    <row r="2" spans="1:14" ht="21" customHeight="1" x14ac:dyDescent="0.2">
      <c r="A2" s="1"/>
      <c r="B2" s="448" t="s">
        <v>443</v>
      </c>
      <c r="C2" s="448"/>
      <c r="D2" s="448"/>
      <c r="E2" s="448"/>
      <c r="F2" s="448"/>
      <c r="G2" s="448"/>
      <c r="H2" s="448"/>
      <c r="I2" s="448"/>
      <c r="J2" s="448"/>
      <c r="K2" s="448"/>
      <c r="L2" s="448"/>
      <c r="M2" s="448"/>
      <c r="N2" s="448"/>
    </row>
    <row r="3" spans="1:14" s="5" customFormat="1" ht="20.100000000000001" customHeight="1" thickBot="1" x14ac:dyDescent="0.2">
      <c r="B3" s="128"/>
      <c r="C3" s="128"/>
      <c r="D3" s="128"/>
      <c r="E3" s="128"/>
      <c r="F3" s="128"/>
      <c r="G3" s="128"/>
      <c r="H3" s="128"/>
      <c r="I3" s="128"/>
      <c r="J3" s="128"/>
      <c r="K3" s="128"/>
      <c r="L3" s="128"/>
      <c r="M3" s="129"/>
      <c r="N3" s="130" t="s">
        <v>232</v>
      </c>
    </row>
    <row r="4" spans="1:14" x14ac:dyDescent="0.15">
      <c r="B4" s="131"/>
      <c r="C4" s="132"/>
      <c r="D4" s="447" t="s">
        <v>253</v>
      </c>
      <c r="E4" s="449"/>
      <c r="F4" s="449"/>
      <c r="G4" s="449"/>
      <c r="H4" s="449"/>
      <c r="I4" s="449"/>
      <c r="J4" s="449"/>
      <c r="K4" s="449"/>
      <c r="L4" s="449"/>
      <c r="M4" s="449"/>
      <c r="N4" s="449"/>
    </row>
    <row r="5" spans="1:14" x14ac:dyDescent="0.15">
      <c r="B5" s="450" t="s">
        <v>46</v>
      </c>
      <c r="C5" s="451" t="s">
        <v>47</v>
      </c>
      <c r="D5" s="132"/>
      <c r="E5" s="452" t="s">
        <v>254</v>
      </c>
      <c r="F5" s="453"/>
      <c r="G5" s="452" t="s">
        <v>193</v>
      </c>
      <c r="H5" s="454"/>
      <c r="I5" s="454"/>
      <c r="J5" s="453"/>
      <c r="K5" s="452" t="s">
        <v>48</v>
      </c>
      <c r="L5" s="453"/>
      <c r="M5" s="452" t="s">
        <v>192</v>
      </c>
      <c r="N5" s="454"/>
    </row>
    <row r="6" spans="1:14" x14ac:dyDescent="0.15">
      <c r="B6" s="450"/>
      <c r="C6" s="451"/>
      <c r="D6" s="134" t="s">
        <v>49</v>
      </c>
      <c r="E6" s="444" t="s">
        <v>50</v>
      </c>
      <c r="F6" s="444" t="s">
        <v>5</v>
      </c>
      <c r="G6" s="452" t="s">
        <v>255</v>
      </c>
      <c r="H6" s="453"/>
      <c r="I6" s="452" t="s">
        <v>444</v>
      </c>
      <c r="J6" s="453"/>
      <c r="K6" s="444" t="s">
        <v>50</v>
      </c>
      <c r="L6" s="444" t="s">
        <v>5</v>
      </c>
      <c r="M6" s="444" t="s">
        <v>51</v>
      </c>
      <c r="N6" s="446" t="s">
        <v>52</v>
      </c>
    </row>
    <row r="7" spans="1:14" x14ac:dyDescent="0.15">
      <c r="B7" s="135"/>
      <c r="C7" s="136"/>
      <c r="D7" s="136"/>
      <c r="E7" s="445"/>
      <c r="F7" s="445"/>
      <c r="G7" s="137" t="s">
        <v>50</v>
      </c>
      <c r="H7" s="137" t="s">
        <v>5</v>
      </c>
      <c r="I7" s="137" t="s">
        <v>50</v>
      </c>
      <c r="J7" s="137" t="s">
        <v>5</v>
      </c>
      <c r="K7" s="445"/>
      <c r="L7" s="445"/>
      <c r="M7" s="445"/>
      <c r="N7" s="447"/>
    </row>
    <row r="8" spans="1:14" ht="20.100000000000001" customHeight="1" x14ac:dyDescent="0.15">
      <c r="B8" s="138" t="s">
        <v>379</v>
      </c>
      <c r="C8" s="139">
        <v>610344</v>
      </c>
      <c r="D8" s="140">
        <v>143940</v>
      </c>
      <c r="E8" s="140">
        <v>10529</v>
      </c>
      <c r="F8" s="140">
        <v>4771</v>
      </c>
      <c r="G8" s="140">
        <v>26742</v>
      </c>
      <c r="H8" s="140">
        <v>361</v>
      </c>
      <c r="I8" s="140">
        <v>8</v>
      </c>
      <c r="J8" s="141" t="s">
        <v>221</v>
      </c>
      <c r="K8" s="140">
        <v>46</v>
      </c>
      <c r="L8" s="140">
        <v>691</v>
      </c>
      <c r="M8" s="142">
        <v>100776</v>
      </c>
      <c r="N8" s="140">
        <v>16</v>
      </c>
    </row>
    <row r="9" spans="1:14" ht="20.100000000000001" customHeight="1" x14ac:dyDescent="0.15">
      <c r="B9" s="143">
        <v>24</v>
      </c>
      <c r="C9" s="139">
        <v>613516</v>
      </c>
      <c r="D9" s="140">
        <v>141398</v>
      </c>
      <c r="E9" s="140">
        <v>10408</v>
      </c>
      <c r="F9" s="140">
        <v>4692</v>
      </c>
      <c r="G9" s="140">
        <v>26017</v>
      </c>
      <c r="H9" s="140">
        <v>360</v>
      </c>
      <c r="I9" s="140">
        <v>8</v>
      </c>
      <c r="J9" s="141" t="s">
        <v>221</v>
      </c>
      <c r="K9" s="140">
        <v>45</v>
      </c>
      <c r="L9" s="140">
        <v>677</v>
      </c>
      <c r="M9" s="142">
        <v>99176</v>
      </c>
      <c r="N9" s="140">
        <v>15</v>
      </c>
    </row>
    <row r="10" spans="1:14" ht="20.100000000000001" customHeight="1" x14ac:dyDescent="0.15">
      <c r="B10" s="143">
        <v>25</v>
      </c>
      <c r="C10" s="139">
        <v>616866</v>
      </c>
      <c r="D10" s="140">
        <v>139420</v>
      </c>
      <c r="E10" s="140">
        <v>10275</v>
      </c>
      <c r="F10" s="140">
        <v>4706</v>
      </c>
      <c r="G10" s="140">
        <v>25404</v>
      </c>
      <c r="H10" s="140">
        <v>354</v>
      </c>
      <c r="I10" s="140">
        <v>8</v>
      </c>
      <c r="J10" s="141" t="s">
        <v>221</v>
      </c>
      <c r="K10" s="140">
        <v>43</v>
      </c>
      <c r="L10" s="140">
        <v>676</v>
      </c>
      <c r="M10" s="142">
        <v>97940</v>
      </c>
      <c r="N10" s="140">
        <v>14</v>
      </c>
    </row>
    <row r="11" spans="1:14" ht="20.100000000000001" customHeight="1" x14ac:dyDescent="0.15">
      <c r="B11" s="143">
        <v>26</v>
      </c>
      <c r="C11" s="139">
        <v>618370</v>
      </c>
      <c r="D11" s="140">
        <v>136583</v>
      </c>
      <c r="E11" s="140">
        <v>10228</v>
      </c>
      <c r="F11" s="140">
        <v>4680</v>
      </c>
      <c r="G11" s="140">
        <v>24833</v>
      </c>
      <c r="H11" s="140">
        <v>370</v>
      </c>
      <c r="I11" s="140">
        <v>8</v>
      </c>
      <c r="J11" s="141" t="s">
        <v>221</v>
      </c>
      <c r="K11" s="140">
        <v>48</v>
      </c>
      <c r="L11" s="140">
        <v>663</v>
      </c>
      <c r="M11" s="142">
        <v>95738</v>
      </c>
      <c r="N11" s="140">
        <v>15</v>
      </c>
    </row>
    <row r="12" spans="1:14" ht="20.100000000000001" customHeight="1" thickBot="1" x14ac:dyDescent="0.2">
      <c r="B12" s="144">
        <v>27</v>
      </c>
      <c r="C12" s="145">
        <v>618265</v>
      </c>
      <c r="D12" s="146">
        <v>134828</v>
      </c>
      <c r="E12" s="146">
        <v>10265</v>
      </c>
      <c r="F12" s="146">
        <v>4680</v>
      </c>
      <c r="G12" s="146">
        <v>24535</v>
      </c>
      <c r="H12" s="146">
        <v>375</v>
      </c>
      <c r="I12" s="146">
        <v>8</v>
      </c>
      <c r="J12" s="147" t="s">
        <v>221</v>
      </c>
      <c r="K12" s="146">
        <v>51</v>
      </c>
      <c r="L12" s="146">
        <v>697</v>
      </c>
      <c r="M12" s="148">
        <v>94203</v>
      </c>
      <c r="N12" s="146">
        <v>14</v>
      </c>
    </row>
    <row r="13" spans="1:14" ht="6.75" customHeight="1" x14ac:dyDescent="0.15">
      <c r="B13" s="5"/>
      <c r="C13" s="5"/>
      <c r="D13" s="5"/>
      <c r="E13" s="5"/>
      <c r="F13" s="5"/>
      <c r="G13" s="5"/>
      <c r="H13" s="5"/>
      <c r="I13" s="37"/>
      <c r="J13" s="5"/>
      <c r="K13" s="5"/>
      <c r="L13" s="5"/>
      <c r="M13" s="5"/>
      <c r="N13" s="5"/>
    </row>
    <row r="14" spans="1:14" ht="9.9499999999999993" customHeight="1" x14ac:dyDescent="0.15"/>
    <row r="15" spans="1:14" ht="9.9499999999999993" customHeight="1" x14ac:dyDescent="0.15"/>
    <row r="16" spans="1:14" ht="9.9499999999999993" customHeight="1" x14ac:dyDescent="0.15"/>
    <row r="17" ht="9.9499999999999993" customHeight="1" x14ac:dyDescent="0.15"/>
    <row r="18" ht="9.9499999999999993" customHeight="1" x14ac:dyDescent="0.15"/>
    <row r="19" ht="9.9499999999999993" customHeight="1" x14ac:dyDescent="0.15"/>
    <row r="20" ht="9.9499999999999993" customHeight="1" x14ac:dyDescent="0.15"/>
    <row r="21" ht="9.9499999999999993" customHeight="1" x14ac:dyDescent="0.15"/>
    <row r="22" ht="9.9499999999999993" customHeight="1" x14ac:dyDescent="0.15"/>
    <row r="23" ht="9.9499999999999993" customHeight="1" x14ac:dyDescent="0.15"/>
    <row r="24" ht="9.9499999999999993" customHeight="1" x14ac:dyDescent="0.15"/>
    <row r="25" ht="9.9499999999999993" customHeight="1" x14ac:dyDescent="0.15"/>
    <row r="26" ht="9.9499999999999993" customHeight="1" x14ac:dyDescent="0.15"/>
    <row r="27" ht="9.9499999999999993" customHeight="1" x14ac:dyDescent="0.15"/>
    <row r="28" ht="9.9499999999999993" customHeight="1" x14ac:dyDescent="0.15"/>
    <row r="29" ht="9.9499999999999993" customHeight="1" x14ac:dyDescent="0.15"/>
    <row r="30" ht="9.9499999999999993" customHeight="1" x14ac:dyDescent="0.15"/>
    <row r="31" ht="9.9499999999999993" customHeight="1" x14ac:dyDescent="0.15"/>
    <row r="32" ht="9.9499999999999993" customHeight="1" x14ac:dyDescent="0.15"/>
    <row r="33" ht="9.9499999999999993" customHeight="1" x14ac:dyDescent="0.15"/>
    <row r="34" ht="9.9499999999999993" customHeight="1" x14ac:dyDescent="0.15"/>
    <row r="35" ht="9.9499999999999993" customHeight="1" x14ac:dyDescent="0.15"/>
    <row r="36" ht="9.9499999999999993" customHeight="1" x14ac:dyDescent="0.15"/>
    <row r="37" ht="9.9499999999999993" customHeight="1" x14ac:dyDescent="0.15"/>
    <row r="38" ht="9.9499999999999993" customHeight="1" x14ac:dyDescent="0.15"/>
    <row r="39" ht="9.9499999999999993" customHeight="1" x14ac:dyDescent="0.15"/>
    <row r="40" ht="9.9499999999999993" customHeight="1" x14ac:dyDescent="0.15"/>
    <row r="41" ht="9.9499999999999993" customHeight="1" x14ac:dyDescent="0.15"/>
    <row r="42" ht="9.9499999999999993" customHeight="1" x14ac:dyDescent="0.15"/>
    <row r="43" ht="9.9499999999999993" customHeight="1" x14ac:dyDescent="0.15"/>
    <row r="44" ht="9.9499999999999993" customHeight="1" x14ac:dyDescent="0.15"/>
    <row r="45" ht="9.9499999999999993" customHeight="1" x14ac:dyDescent="0.15"/>
    <row r="46" ht="9.9499999999999993" customHeight="1" x14ac:dyDescent="0.15"/>
    <row r="47" ht="9.9499999999999993" customHeight="1" x14ac:dyDescent="0.15"/>
    <row r="48" ht="9.9499999999999993" customHeight="1" x14ac:dyDescent="0.15"/>
    <row r="49" ht="9.9499999999999993" customHeight="1" x14ac:dyDescent="0.15"/>
    <row r="50" ht="9.9499999999999993" customHeight="1" x14ac:dyDescent="0.15"/>
    <row r="51" ht="9.9499999999999993" customHeight="1" x14ac:dyDescent="0.15"/>
    <row r="52" ht="9.9499999999999993" customHeight="1" x14ac:dyDescent="0.15"/>
    <row r="53" ht="9.9499999999999993" customHeight="1" x14ac:dyDescent="0.15"/>
    <row r="54" ht="9.9499999999999993" customHeight="1" x14ac:dyDescent="0.15"/>
    <row r="55" ht="9.9499999999999993" customHeight="1" x14ac:dyDescent="0.15"/>
    <row r="56" ht="9.9499999999999993" customHeight="1" x14ac:dyDescent="0.15"/>
    <row r="57" ht="9.9499999999999993" customHeight="1" x14ac:dyDescent="0.15"/>
    <row r="58" ht="9.9499999999999993" customHeight="1" x14ac:dyDescent="0.15"/>
    <row r="59" ht="9.9499999999999993" customHeight="1" x14ac:dyDescent="0.15"/>
    <row r="60" ht="9.9499999999999993" customHeight="1" x14ac:dyDescent="0.15"/>
    <row r="61" ht="9.9499999999999993" customHeight="1" x14ac:dyDescent="0.15"/>
    <row r="62" ht="9.9499999999999993" customHeight="1" x14ac:dyDescent="0.15"/>
    <row r="63" ht="9.9499999999999993" customHeight="1" x14ac:dyDescent="0.15"/>
    <row r="64" ht="9.9499999999999993" customHeight="1" x14ac:dyDescent="0.15"/>
    <row r="65" ht="9.9499999999999993" customHeight="1" x14ac:dyDescent="0.15"/>
    <row r="66" ht="9.9499999999999993" customHeight="1" x14ac:dyDescent="0.15"/>
    <row r="67" ht="9.9499999999999993" customHeight="1" x14ac:dyDescent="0.15"/>
    <row r="68" ht="9.9499999999999993" customHeight="1" x14ac:dyDescent="0.15"/>
    <row r="69" ht="9.9499999999999993" customHeight="1" x14ac:dyDescent="0.15"/>
    <row r="70" ht="9.9499999999999993" customHeight="1" x14ac:dyDescent="0.15"/>
    <row r="71" ht="9.9499999999999993" customHeight="1" x14ac:dyDescent="0.15"/>
    <row r="72" ht="9.9499999999999993" customHeight="1" x14ac:dyDescent="0.15"/>
    <row r="73" ht="9.9499999999999993" customHeight="1" x14ac:dyDescent="0.15"/>
    <row r="74" ht="9.9499999999999993" customHeight="1" x14ac:dyDescent="0.15"/>
    <row r="75" ht="9.9499999999999993" customHeight="1" x14ac:dyDescent="0.15"/>
    <row r="76" ht="9.9499999999999993" customHeight="1" x14ac:dyDescent="0.15"/>
    <row r="77" ht="9.9499999999999993" customHeight="1" x14ac:dyDescent="0.15"/>
    <row r="78" ht="9.9499999999999993" customHeight="1" x14ac:dyDescent="0.15"/>
    <row r="79" ht="9.9499999999999993" customHeight="1" x14ac:dyDescent="0.15"/>
    <row r="80" ht="9.9499999999999993" customHeight="1" x14ac:dyDescent="0.15"/>
    <row r="81" ht="9.9499999999999993" customHeight="1" x14ac:dyDescent="0.15"/>
    <row r="82" ht="9.9499999999999993" customHeight="1" x14ac:dyDescent="0.15"/>
    <row r="83" ht="9.9499999999999993" customHeight="1" x14ac:dyDescent="0.15"/>
    <row r="84" ht="9.9499999999999993" customHeight="1" x14ac:dyDescent="0.15"/>
    <row r="85" ht="9.9499999999999993" customHeight="1" x14ac:dyDescent="0.15"/>
    <row r="86" ht="9.9499999999999993" customHeight="1" x14ac:dyDescent="0.15"/>
    <row r="87" ht="9.9499999999999993" customHeight="1" x14ac:dyDescent="0.15"/>
    <row r="88" ht="9.9499999999999993" customHeight="1" x14ac:dyDescent="0.15"/>
    <row r="89" ht="9.9499999999999993" customHeight="1" x14ac:dyDescent="0.15"/>
    <row r="90" ht="9.9499999999999993" customHeight="1" x14ac:dyDescent="0.15"/>
    <row r="91" ht="9.9499999999999993" customHeight="1" x14ac:dyDescent="0.15"/>
    <row r="92" ht="9.9499999999999993" customHeight="1" x14ac:dyDescent="0.15"/>
    <row r="93" ht="9.9499999999999993" customHeight="1" x14ac:dyDescent="0.15"/>
    <row r="94" ht="9.9499999999999993" customHeight="1" x14ac:dyDescent="0.15"/>
    <row r="95" ht="9.9499999999999993" customHeight="1" x14ac:dyDescent="0.15"/>
    <row r="96" ht="9.9499999999999993" customHeight="1" x14ac:dyDescent="0.15"/>
    <row r="97" ht="9.9499999999999993" customHeight="1" x14ac:dyDescent="0.15"/>
    <row r="98" ht="9.9499999999999993" customHeight="1" x14ac:dyDescent="0.15"/>
    <row r="99" ht="9.9499999999999993" customHeight="1" x14ac:dyDescent="0.15"/>
    <row r="100" ht="9.9499999999999993" customHeight="1" x14ac:dyDescent="0.15"/>
    <row r="101" ht="9.9499999999999993" customHeight="1" x14ac:dyDescent="0.15"/>
    <row r="102" ht="9.9499999999999993" customHeight="1" x14ac:dyDescent="0.15"/>
    <row r="103" ht="9.9499999999999993" customHeight="1" x14ac:dyDescent="0.15"/>
    <row r="104" ht="9.9499999999999993" customHeight="1" x14ac:dyDescent="0.15"/>
    <row r="105" ht="9.9499999999999993" customHeight="1" x14ac:dyDescent="0.15"/>
    <row r="106" ht="9.9499999999999993" customHeight="1" x14ac:dyDescent="0.15"/>
    <row r="107" ht="9.9499999999999993" customHeight="1" x14ac:dyDescent="0.15"/>
    <row r="108" ht="9.9499999999999993" customHeight="1" x14ac:dyDescent="0.15"/>
    <row r="109" ht="9.9499999999999993" customHeight="1" x14ac:dyDescent="0.15"/>
    <row r="110" ht="9.9499999999999993" customHeight="1" x14ac:dyDescent="0.15"/>
    <row r="111" ht="9.9499999999999993" customHeight="1" x14ac:dyDescent="0.15"/>
    <row r="112" ht="9.9499999999999993" customHeight="1" x14ac:dyDescent="0.15"/>
    <row r="113" ht="9.9499999999999993" customHeight="1" x14ac:dyDescent="0.15"/>
    <row r="114" ht="9.9499999999999993" customHeight="1" x14ac:dyDescent="0.15"/>
    <row r="115" ht="9.9499999999999993" customHeight="1" x14ac:dyDescent="0.15"/>
    <row r="116" ht="9.9499999999999993" customHeight="1" x14ac:dyDescent="0.15"/>
  </sheetData>
  <mergeCells count="16">
    <mergeCell ref="L6:L7"/>
    <mergeCell ref="M6:M7"/>
    <mergeCell ref="N6:N7"/>
    <mergeCell ref="B2:N2"/>
    <mergeCell ref="D4:N4"/>
    <mergeCell ref="B5:B6"/>
    <mergeCell ref="C5:C6"/>
    <mergeCell ref="E5:F5"/>
    <mergeCell ref="G5:J5"/>
    <mergeCell ref="K5:L5"/>
    <mergeCell ref="M5:N5"/>
    <mergeCell ref="E6:E7"/>
    <mergeCell ref="F6:F7"/>
    <mergeCell ref="G6:H6"/>
    <mergeCell ref="I6:J6"/>
    <mergeCell ref="K6:K7"/>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2"/>
  <sheetViews>
    <sheetView showGridLines="0" zoomScaleNormal="100" zoomScaleSheetLayoutView="140" workbookViewId="0">
      <selection activeCell="B2" sqref="B2:M2"/>
    </sheetView>
  </sheetViews>
  <sheetFormatPr defaultColWidth="13.375" defaultRowHeight="13.5" x14ac:dyDescent="0.15"/>
  <cols>
    <col min="1" max="1" width="18.5" style="3" bestFit="1" customWidth="1"/>
    <col min="2" max="2" width="11.625" style="3" customWidth="1"/>
    <col min="3" max="13" width="7.25" style="3" customWidth="1"/>
    <col min="14" max="14" width="9" style="3" bestFit="1" customWidth="1"/>
    <col min="15" max="16384" width="13.375" style="3"/>
  </cols>
  <sheetData>
    <row r="2" spans="1:14" ht="21" x14ac:dyDescent="0.2">
      <c r="A2" s="1"/>
      <c r="B2" s="455" t="s">
        <v>445</v>
      </c>
      <c r="C2" s="455"/>
      <c r="D2" s="455"/>
      <c r="E2" s="455"/>
      <c r="F2" s="455"/>
      <c r="G2" s="455"/>
      <c r="H2" s="455"/>
      <c r="I2" s="455"/>
      <c r="J2" s="455"/>
      <c r="K2" s="455"/>
      <c r="L2" s="455"/>
      <c r="M2" s="455"/>
      <c r="N2" s="2"/>
    </row>
    <row r="3" spans="1:14" ht="6.75" customHeight="1" thickBot="1" x14ac:dyDescent="0.2">
      <c r="B3" s="149"/>
      <c r="C3" s="149"/>
      <c r="D3" s="149"/>
      <c r="E3" s="149"/>
      <c r="F3" s="149"/>
      <c r="G3" s="149"/>
      <c r="H3" s="149"/>
      <c r="I3" s="149"/>
      <c r="J3" s="149"/>
      <c r="K3" s="149"/>
      <c r="L3" s="149"/>
      <c r="M3" s="150"/>
    </row>
    <row r="4" spans="1:14" x14ac:dyDescent="0.15">
      <c r="B4" s="456" t="s">
        <v>46</v>
      </c>
      <c r="C4" s="458" t="s">
        <v>53</v>
      </c>
      <c r="D4" s="459"/>
      <c r="E4" s="459"/>
      <c r="F4" s="459"/>
      <c r="G4" s="459"/>
      <c r="H4" s="460"/>
      <c r="I4" s="458" t="s">
        <v>54</v>
      </c>
      <c r="J4" s="459"/>
      <c r="K4" s="459"/>
      <c r="L4" s="459"/>
      <c r="M4" s="459"/>
    </row>
    <row r="5" spans="1:14" x14ac:dyDescent="0.15">
      <c r="B5" s="450"/>
      <c r="C5" s="461" t="s">
        <v>49</v>
      </c>
      <c r="D5" s="463" t="s">
        <v>55</v>
      </c>
      <c r="E5" s="464"/>
      <c r="F5" s="463" t="s">
        <v>56</v>
      </c>
      <c r="G5" s="464"/>
      <c r="H5" s="461" t="s">
        <v>57</v>
      </c>
      <c r="I5" s="461" t="s">
        <v>49</v>
      </c>
      <c r="J5" s="463" t="s">
        <v>446</v>
      </c>
      <c r="K5" s="464"/>
      <c r="L5" s="463" t="s">
        <v>56</v>
      </c>
      <c r="M5" s="465"/>
    </row>
    <row r="6" spans="1:14" ht="27" customHeight="1" x14ac:dyDescent="0.15">
      <c r="B6" s="457"/>
      <c r="C6" s="462"/>
      <c r="D6" s="151" t="s">
        <v>190</v>
      </c>
      <c r="E6" s="152" t="s">
        <v>191</v>
      </c>
      <c r="F6" s="153" t="s">
        <v>190</v>
      </c>
      <c r="G6" s="152" t="s">
        <v>191</v>
      </c>
      <c r="H6" s="462"/>
      <c r="I6" s="462"/>
      <c r="J6" s="152" t="s">
        <v>50</v>
      </c>
      <c r="K6" s="152" t="s">
        <v>5</v>
      </c>
      <c r="L6" s="152" t="s">
        <v>50</v>
      </c>
      <c r="M6" s="152" t="s">
        <v>5</v>
      </c>
    </row>
    <row r="7" spans="1:14" ht="20.100000000000001" customHeight="1" x14ac:dyDescent="0.15">
      <c r="B7" s="138" t="s">
        <v>379</v>
      </c>
      <c r="C7" s="154">
        <v>435627</v>
      </c>
      <c r="D7" s="154">
        <v>103507</v>
      </c>
      <c r="E7" s="154">
        <v>172</v>
      </c>
      <c r="F7" s="154">
        <v>155651</v>
      </c>
      <c r="G7" s="154">
        <v>1031</v>
      </c>
      <c r="H7" s="142">
        <v>175266</v>
      </c>
      <c r="I7" s="154">
        <v>1683</v>
      </c>
      <c r="J7" s="154">
        <v>86</v>
      </c>
      <c r="K7" s="154">
        <v>502</v>
      </c>
      <c r="L7" s="154">
        <v>891</v>
      </c>
      <c r="M7" s="154">
        <v>204</v>
      </c>
    </row>
    <row r="8" spans="1:14" ht="20.100000000000001" customHeight="1" x14ac:dyDescent="0.15">
      <c r="B8" s="143">
        <v>24</v>
      </c>
      <c r="C8" s="142">
        <v>441273</v>
      </c>
      <c r="D8" s="142">
        <v>104553</v>
      </c>
      <c r="E8" s="142">
        <v>192</v>
      </c>
      <c r="F8" s="142">
        <v>153385</v>
      </c>
      <c r="G8" s="142">
        <v>1006</v>
      </c>
      <c r="H8" s="142">
        <v>182137</v>
      </c>
      <c r="I8" s="142">
        <v>1646</v>
      </c>
      <c r="J8" s="142">
        <v>85</v>
      </c>
      <c r="K8" s="142">
        <v>472</v>
      </c>
      <c r="L8" s="142">
        <v>891</v>
      </c>
      <c r="M8" s="142">
        <v>198</v>
      </c>
    </row>
    <row r="9" spans="1:14" ht="20.100000000000001" customHeight="1" x14ac:dyDescent="0.15">
      <c r="B9" s="143">
        <v>25</v>
      </c>
      <c r="C9" s="155">
        <v>446457</v>
      </c>
      <c r="D9" s="142">
        <v>106137</v>
      </c>
      <c r="E9" s="142">
        <v>212</v>
      </c>
      <c r="F9" s="142">
        <v>149977</v>
      </c>
      <c r="G9" s="142">
        <v>969</v>
      </c>
      <c r="H9" s="142">
        <v>189162</v>
      </c>
      <c r="I9" s="142">
        <v>1610</v>
      </c>
      <c r="J9" s="142">
        <v>92</v>
      </c>
      <c r="K9" s="142">
        <v>460</v>
      </c>
      <c r="L9" s="142">
        <v>858</v>
      </c>
      <c r="M9" s="142">
        <v>200</v>
      </c>
    </row>
    <row r="10" spans="1:14" ht="20.100000000000001" customHeight="1" x14ac:dyDescent="0.15">
      <c r="B10" s="143">
        <v>26</v>
      </c>
      <c r="C10" s="155">
        <v>450406</v>
      </c>
      <c r="D10" s="142">
        <v>106767</v>
      </c>
      <c r="E10" s="142">
        <v>229</v>
      </c>
      <c r="F10" s="142">
        <v>146516</v>
      </c>
      <c r="G10" s="142">
        <v>938</v>
      </c>
      <c r="H10" s="142">
        <v>195956</v>
      </c>
      <c r="I10" s="142">
        <v>1869</v>
      </c>
      <c r="J10" s="142">
        <v>89</v>
      </c>
      <c r="K10" s="142">
        <v>469</v>
      </c>
      <c r="L10" s="142">
        <v>842</v>
      </c>
      <c r="M10" s="142">
        <v>469</v>
      </c>
    </row>
    <row r="11" spans="1:14" ht="20.100000000000001" customHeight="1" thickBot="1" x14ac:dyDescent="0.2">
      <c r="B11" s="144">
        <v>27</v>
      </c>
      <c r="C11" s="156">
        <v>452182</v>
      </c>
      <c r="D11" s="157">
        <v>108322</v>
      </c>
      <c r="E11" s="157">
        <v>251</v>
      </c>
      <c r="F11" s="157">
        <v>143316</v>
      </c>
      <c r="G11" s="157">
        <v>908</v>
      </c>
      <c r="H11" s="157">
        <v>199385</v>
      </c>
      <c r="I11" s="157">
        <v>1590</v>
      </c>
      <c r="J11" s="157">
        <v>87</v>
      </c>
      <c r="K11" s="157">
        <v>469</v>
      </c>
      <c r="L11" s="157">
        <v>835</v>
      </c>
      <c r="M11" s="157">
        <v>199</v>
      </c>
    </row>
    <row r="12" spans="1:14" ht="6.75" customHeight="1" x14ac:dyDescent="0.15">
      <c r="B12" s="2"/>
      <c r="C12" s="4"/>
      <c r="D12" s="4"/>
      <c r="E12" s="4"/>
      <c r="F12" s="4"/>
      <c r="G12" s="4"/>
      <c r="H12" s="4"/>
      <c r="I12" s="4"/>
      <c r="J12" s="4"/>
      <c r="K12" s="4"/>
      <c r="L12" s="4"/>
      <c r="M12" s="4"/>
    </row>
  </sheetData>
  <mergeCells count="11">
    <mergeCell ref="B2:M2"/>
    <mergeCell ref="B4:B6"/>
    <mergeCell ref="I4:M4"/>
    <mergeCell ref="C4:H4"/>
    <mergeCell ref="C5:C6"/>
    <mergeCell ref="D5:E5"/>
    <mergeCell ref="F5:G5"/>
    <mergeCell ref="I5:I6"/>
    <mergeCell ref="J5:K5"/>
    <mergeCell ref="L5:M5"/>
    <mergeCell ref="H5:H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2"/>
  <sheetViews>
    <sheetView showGridLines="0" zoomScaleNormal="100" zoomScaleSheetLayoutView="150" workbookViewId="0">
      <selection activeCell="B2" sqref="B2:K2"/>
    </sheetView>
  </sheetViews>
  <sheetFormatPr defaultColWidth="13.375" defaultRowHeight="13.5" x14ac:dyDescent="0.15"/>
  <cols>
    <col min="1" max="1" width="18.5" style="3" bestFit="1" customWidth="1"/>
    <col min="2" max="2" width="11.625" style="3" customWidth="1"/>
    <col min="3" max="11" width="8.875" style="3" customWidth="1"/>
    <col min="12" max="16384" width="13.375" style="3"/>
  </cols>
  <sheetData>
    <row r="2" spans="1:11" ht="21" x14ac:dyDescent="0.2">
      <c r="A2" s="1"/>
      <c r="B2" s="455" t="s">
        <v>445</v>
      </c>
      <c r="C2" s="455"/>
      <c r="D2" s="455"/>
      <c r="E2" s="455"/>
      <c r="F2" s="455"/>
      <c r="G2" s="455"/>
      <c r="H2" s="455"/>
      <c r="I2" s="455"/>
      <c r="J2" s="455"/>
      <c r="K2" s="455"/>
    </row>
    <row r="3" spans="1:11" ht="6.75" customHeight="1" thickBot="1" x14ac:dyDescent="0.2">
      <c r="B3" s="128"/>
      <c r="C3" s="128"/>
      <c r="D3" s="128"/>
      <c r="E3" s="128"/>
      <c r="F3" s="128"/>
      <c r="G3" s="128"/>
      <c r="H3" s="128"/>
      <c r="I3" s="128"/>
      <c r="J3" s="128"/>
      <c r="K3" s="158"/>
    </row>
    <row r="4" spans="1:11" ht="13.5" customHeight="1" x14ac:dyDescent="0.15">
      <c r="B4" s="456" t="s">
        <v>46</v>
      </c>
      <c r="C4" s="159"/>
      <c r="D4" s="467" t="s">
        <v>233</v>
      </c>
      <c r="E4" s="467"/>
      <c r="F4" s="467"/>
      <c r="G4" s="467"/>
      <c r="H4" s="160"/>
      <c r="I4" s="471" t="s">
        <v>234</v>
      </c>
      <c r="J4" s="472"/>
      <c r="K4" s="472"/>
    </row>
    <row r="5" spans="1:11" ht="13.5" customHeight="1" x14ac:dyDescent="0.15">
      <c r="B5" s="450"/>
      <c r="C5" s="444" t="s">
        <v>49</v>
      </c>
      <c r="D5" s="452" t="s">
        <v>55</v>
      </c>
      <c r="E5" s="453"/>
      <c r="F5" s="452" t="s">
        <v>56</v>
      </c>
      <c r="G5" s="453"/>
      <c r="H5" s="469" t="s">
        <v>208</v>
      </c>
      <c r="I5" s="469" t="s">
        <v>49</v>
      </c>
      <c r="J5" s="469" t="s">
        <v>209</v>
      </c>
      <c r="K5" s="473" t="s">
        <v>58</v>
      </c>
    </row>
    <row r="6" spans="1:11" ht="27" customHeight="1" x14ac:dyDescent="0.15">
      <c r="B6" s="457"/>
      <c r="C6" s="468"/>
      <c r="D6" s="137" t="s">
        <v>190</v>
      </c>
      <c r="E6" s="137" t="s">
        <v>191</v>
      </c>
      <c r="F6" s="137" t="s">
        <v>190</v>
      </c>
      <c r="G6" s="137" t="s">
        <v>191</v>
      </c>
      <c r="H6" s="470"/>
      <c r="I6" s="470"/>
      <c r="J6" s="470"/>
      <c r="K6" s="474"/>
    </row>
    <row r="7" spans="1:11" ht="20.100000000000001" customHeight="1" x14ac:dyDescent="0.15">
      <c r="B7" s="138" t="s">
        <v>379</v>
      </c>
      <c r="C7" s="161">
        <v>10513</v>
      </c>
      <c r="D7" s="161">
        <v>6145</v>
      </c>
      <c r="E7" s="161">
        <v>1515</v>
      </c>
      <c r="F7" s="161">
        <v>1191</v>
      </c>
      <c r="G7" s="161">
        <v>111</v>
      </c>
      <c r="H7" s="162">
        <v>1551</v>
      </c>
      <c r="I7" s="161">
        <v>18581</v>
      </c>
      <c r="J7" s="162">
        <v>8229</v>
      </c>
      <c r="K7" s="161">
        <v>10352</v>
      </c>
    </row>
    <row r="8" spans="1:11" ht="20.100000000000001" customHeight="1" x14ac:dyDescent="0.15">
      <c r="B8" s="143">
        <v>24</v>
      </c>
      <c r="C8" s="163">
        <v>10442</v>
      </c>
      <c r="D8" s="163">
        <v>6088</v>
      </c>
      <c r="E8" s="163">
        <v>1534</v>
      </c>
      <c r="F8" s="163">
        <v>1179</v>
      </c>
      <c r="G8" s="163">
        <v>106</v>
      </c>
      <c r="H8" s="163">
        <v>1535</v>
      </c>
      <c r="I8" s="163">
        <v>18757</v>
      </c>
      <c r="J8" s="163">
        <v>8381</v>
      </c>
      <c r="K8" s="163">
        <v>10376</v>
      </c>
    </row>
    <row r="9" spans="1:11" ht="20.100000000000001" customHeight="1" x14ac:dyDescent="0.15">
      <c r="B9" s="143">
        <v>25</v>
      </c>
      <c r="C9" s="164">
        <v>10423</v>
      </c>
      <c r="D9" s="163">
        <v>6038</v>
      </c>
      <c r="E9" s="163">
        <v>1583</v>
      </c>
      <c r="F9" s="163">
        <v>1164</v>
      </c>
      <c r="G9" s="163">
        <v>103</v>
      </c>
      <c r="H9" s="163">
        <v>1535</v>
      </c>
      <c r="I9" s="163">
        <v>18956</v>
      </c>
      <c r="J9" s="163">
        <v>8545</v>
      </c>
      <c r="K9" s="163">
        <v>10411</v>
      </c>
    </row>
    <row r="10" spans="1:11" ht="20.100000000000001" customHeight="1" x14ac:dyDescent="0.15">
      <c r="B10" s="143">
        <v>26</v>
      </c>
      <c r="C10" s="164">
        <v>10468</v>
      </c>
      <c r="D10" s="163">
        <v>6063</v>
      </c>
      <c r="E10" s="163">
        <v>1624</v>
      </c>
      <c r="F10" s="163">
        <v>1149</v>
      </c>
      <c r="G10" s="163">
        <v>102</v>
      </c>
      <c r="H10" s="163">
        <v>1530</v>
      </c>
      <c r="I10" s="163">
        <v>19044</v>
      </c>
      <c r="J10" s="163">
        <v>8608</v>
      </c>
      <c r="K10" s="163">
        <v>10436</v>
      </c>
    </row>
    <row r="11" spans="1:11" ht="20.100000000000001" customHeight="1" thickBot="1" x14ac:dyDescent="0.2">
      <c r="B11" s="144">
        <v>27</v>
      </c>
      <c r="C11" s="165">
        <v>10512</v>
      </c>
      <c r="D11" s="166">
        <v>6070</v>
      </c>
      <c r="E11" s="166">
        <v>1664</v>
      </c>
      <c r="F11" s="166">
        <v>1114</v>
      </c>
      <c r="G11" s="166">
        <v>107</v>
      </c>
      <c r="H11" s="166">
        <v>1557</v>
      </c>
      <c r="I11" s="166">
        <v>19153</v>
      </c>
      <c r="J11" s="166">
        <v>8802</v>
      </c>
      <c r="K11" s="166">
        <v>10351</v>
      </c>
    </row>
    <row r="12" spans="1:11" ht="16.5" customHeight="1" x14ac:dyDescent="0.15">
      <c r="B12" s="466" t="s">
        <v>183</v>
      </c>
      <c r="C12" s="466"/>
      <c r="D12" s="466"/>
      <c r="E12" s="167"/>
      <c r="F12" s="167"/>
      <c r="G12" s="167"/>
      <c r="H12" s="167"/>
      <c r="I12" s="167"/>
      <c r="J12" s="167"/>
      <c r="K12" s="167"/>
    </row>
  </sheetData>
  <mergeCells count="12">
    <mergeCell ref="B2:K2"/>
    <mergeCell ref="B12:D12"/>
    <mergeCell ref="D4:G4"/>
    <mergeCell ref="C5:C6"/>
    <mergeCell ref="D5:E5"/>
    <mergeCell ref="F5:G5"/>
    <mergeCell ref="B4:B6"/>
    <mergeCell ref="J5:J6"/>
    <mergeCell ref="I5:I6"/>
    <mergeCell ref="H5:H6"/>
    <mergeCell ref="I4:K4"/>
    <mergeCell ref="K5:K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1"/>
  <sheetViews>
    <sheetView showGridLines="0" zoomScaleNormal="100" zoomScaleSheetLayoutView="140" workbookViewId="0">
      <selection activeCell="B2" sqref="B2:J2"/>
    </sheetView>
  </sheetViews>
  <sheetFormatPr defaultColWidth="13.375" defaultRowHeight="13.5" x14ac:dyDescent="0.15"/>
  <cols>
    <col min="1" max="1" width="18.5" style="3" bestFit="1" customWidth="1"/>
    <col min="2" max="2" width="11.625" style="3" customWidth="1"/>
    <col min="3" max="10" width="10" style="3" customWidth="1"/>
    <col min="11" max="16384" width="13.375" style="3"/>
  </cols>
  <sheetData>
    <row r="2" spans="1:10" ht="21" customHeight="1" x14ac:dyDescent="0.2">
      <c r="A2" s="1"/>
      <c r="B2" s="475" t="s">
        <v>447</v>
      </c>
      <c r="C2" s="475"/>
      <c r="D2" s="475"/>
      <c r="E2" s="475"/>
      <c r="F2" s="475"/>
      <c r="G2" s="475"/>
      <c r="H2" s="475"/>
      <c r="I2" s="475"/>
      <c r="J2" s="475"/>
    </row>
    <row r="3" spans="1:10" s="5" customFormat="1" ht="20.100000000000001" customHeight="1" thickBot="1" x14ac:dyDescent="0.2">
      <c r="B3" s="169" t="s">
        <v>448</v>
      </c>
      <c r="C3" s="129"/>
      <c r="D3" s="128"/>
      <c r="E3" s="128"/>
      <c r="F3" s="128"/>
      <c r="G3" s="128"/>
      <c r="H3" s="128"/>
      <c r="I3" s="128"/>
      <c r="J3" s="128"/>
    </row>
    <row r="4" spans="1:10" ht="20.100000000000001" customHeight="1" x14ac:dyDescent="0.15">
      <c r="B4" s="456" t="s">
        <v>59</v>
      </c>
      <c r="C4" s="482" t="s">
        <v>216</v>
      </c>
      <c r="D4" s="480" t="s">
        <v>215</v>
      </c>
      <c r="E4" s="480" t="s">
        <v>235</v>
      </c>
      <c r="F4" s="471" t="s">
        <v>236</v>
      </c>
      <c r="G4" s="472"/>
      <c r="H4" s="478"/>
      <c r="I4" s="476" t="s">
        <v>237</v>
      </c>
      <c r="J4" s="477"/>
    </row>
    <row r="5" spans="1:10" ht="29.25" customHeight="1" x14ac:dyDescent="0.15">
      <c r="B5" s="479"/>
      <c r="C5" s="481"/>
      <c r="D5" s="481"/>
      <c r="E5" s="481"/>
      <c r="F5" s="168" t="s">
        <v>238</v>
      </c>
      <c r="G5" s="170" t="s">
        <v>239</v>
      </c>
      <c r="H5" s="170" t="s">
        <v>240</v>
      </c>
      <c r="I5" s="170" t="s">
        <v>449</v>
      </c>
      <c r="J5" s="171" t="s">
        <v>60</v>
      </c>
    </row>
    <row r="6" spans="1:10" ht="20.100000000000001" customHeight="1" x14ac:dyDescent="0.15">
      <c r="B6" s="138" t="s">
        <v>379</v>
      </c>
      <c r="C6" s="172">
        <v>129908</v>
      </c>
      <c r="D6" s="172">
        <v>100758</v>
      </c>
      <c r="E6" s="172">
        <v>22845</v>
      </c>
      <c r="F6" s="172">
        <v>9201</v>
      </c>
      <c r="G6" s="172">
        <v>1768</v>
      </c>
      <c r="H6" s="172">
        <v>7433</v>
      </c>
      <c r="I6" s="173">
        <v>226.7</v>
      </c>
      <c r="J6" s="173">
        <v>91.3</v>
      </c>
    </row>
    <row r="7" spans="1:10" ht="20.100000000000001" customHeight="1" x14ac:dyDescent="0.15">
      <c r="B7" s="143">
        <v>24</v>
      </c>
      <c r="C7" s="172">
        <v>126199</v>
      </c>
      <c r="D7" s="172">
        <v>98841</v>
      </c>
      <c r="E7" s="172">
        <v>22317</v>
      </c>
      <c r="F7" s="172">
        <v>8938</v>
      </c>
      <c r="G7" s="172">
        <v>1767</v>
      </c>
      <c r="H7" s="172">
        <v>7170</v>
      </c>
      <c r="I7" s="173">
        <v>225.8</v>
      </c>
      <c r="J7" s="173">
        <v>90.4</v>
      </c>
    </row>
    <row r="8" spans="1:10" ht="20.100000000000001" customHeight="1" x14ac:dyDescent="0.15">
      <c r="B8" s="143">
        <v>25</v>
      </c>
      <c r="C8" s="174">
        <v>125122</v>
      </c>
      <c r="D8" s="174">
        <v>100512</v>
      </c>
      <c r="E8" s="174">
        <v>24674</v>
      </c>
      <c r="F8" s="174">
        <v>8608</v>
      </c>
      <c r="G8" s="174">
        <v>1801</v>
      </c>
      <c r="H8" s="174">
        <v>6807</v>
      </c>
      <c r="I8" s="175">
        <v>245.5</v>
      </c>
      <c r="J8" s="175">
        <v>85.6</v>
      </c>
    </row>
    <row r="9" spans="1:10" ht="20.100000000000001" customHeight="1" x14ac:dyDescent="0.15">
      <c r="B9" s="143">
        <v>26</v>
      </c>
      <c r="C9" s="174">
        <v>123663</v>
      </c>
      <c r="D9" s="174">
        <v>101140</v>
      </c>
      <c r="E9" s="174">
        <v>25043</v>
      </c>
      <c r="F9" s="174">
        <v>7996</v>
      </c>
      <c r="G9" s="174">
        <v>1586</v>
      </c>
      <c r="H9" s="174">
        <v>6410</v>
      </c>
      <c r="I9" s="175">
        <v>247.6</v>
      </c>
      <c r="J9" s="175">
        <v>79.099999999999994</v>
      </c>
    </row>
    <row r="10" spans="1:10" ht="20.100000000000001" customHeight="1" thickBot="1" x14ac:dyDescent="0.2">
      <c r="B10" s="144">
        <v>27</v>
      </c>
      <c r="C10" s="176">
        <v>128716</v>
      </c>
      <c r="D10" s="177">
        <v>105486</v>
      </c>
      <c r="E10" s="177">
        <v>25449</v>
      </c>
      <c r="F10" s="177">
        <v>6847</v>
      </c>
      <c r="G10" s="177">
        <v>1455</v>
      </c>
      <c r="H10" s="177">
        <v>5391</v>
      </c>
      <c r="I10" s="178">
        <v>241.3</v>
      </c>
      <c r="J10" s="178">
        <v>64.900000000000006</v>
      </c>
    </row>
    <row r="11" spans="1:10" ht="16.5" customHeight="1" x14ac:dyDescent="0.15">
      <c r="B11" s="466" t="s">
        <v>183</v>
      </c>
      <c r="C11" s="466"/>
      <c r="D11" s="466"/>
      <c r="E11" s="179"/>
      <c r="F11" s="179"/>
      <c r="G11" s="179"/>
      <c r="H11" s="179"/>
      <c r="I11" s="179"/>
      <c r="J11" s="179"/>
    </row>
  </sheetData>
  <mergeCells count="8">
    <mergeCell ref="B2:J2"/>
    <mergeCell ref="I4:J4"/>
    <mergeCell ref="F4:H4"/>
    <mergeCell ref="B11:D11"/>
    <mergeCell ref="B4:B5"/>
    <mergeCell ref="D4:D5"/>
    <mergeCell ref="C4:C5"/>
    <mergeCell ref="E4:E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61"/>
  <sheetViews>
    <sheetView showGridLines="0" zoomScaleNormal="100" zoomScaleSheetLayoutView="100" workbookViewId="0">
      <selection activeCell="E48" sqref="E48"/>
    </sheetView>
  </sheetViews>
  <sheetFormatPr defaultRowHeight="13.5" x14ac:dyDescent="0.15"/>
  <cols>
    <col min="1" max="1" width="9" style="43"/>
    <col min="2" max="2" width="22.25" style="43" customWidth="1"/>
    <col min="3" max="3" width="0.875" style="43" customWidth="1"/>
    <col min="4" max="7" width="11.25" style="43" customWidth="1"/>
    <col min="8" max="8" width="0.875" style="43" customWidth="1"/>
    <col min="9" max="9" width="20.875" style="43" customWidth="1"/>
    <col min="10" max="13" width="9" style="43"/>
    <col min="14" max="14" width="0.875" style="43" customWidth="1"/>
    <col min="15" max="15" width="3.375" style="43" customWidth="1"/>
    <col min="16" max="16" width="14.5" style="43" customWidth="1"/>
    <col min="17" max="17" width="0.875" style="43" customWidth="1"/>
    <col min="18" max="16384" width="9" style="43"/>
  </cols>
  <sheetData>
    <row r="1" spans="2:21" ht="21" customHeight="1" x14ac:dyDescent="0.15"/>
    <row r="2" spans="2:21" ht="21" x14ac:dyDescent="0.15">
      <c r="B2" s="496" t="s">
        <v>450</v>
      </c>
      <c r="C2" s="496"/>
      <c r="D2" s="496"/>
      <c r="E2" s="496"/>
      <c r="F2" s="496"/>
      <c r="G2" s="496"/>
      <c r="H2" s="496"/>
      <c r="I2" s="496"/>
      <c r="J2" s="180"/>
      <c r="K2" s="181"/>
      <c r="L2" s="180"/>
      <c r="M2" s="180"/>
      <c r="N2" s="182"/>
      <c r="O2" s="183"/>
      <c r="P2" s="184"/>
      <c r="Q2" s="184"/>
      <c r="R2" s="184"/>
      <c r="S2" s="184"/>
      <c r="T2" s="184"/>
      <c r="U2" s="184"/>
    </row>
    <row r="3" spans="2:21" ht="18" customHeight="1" thickBot="1" x14ac:dyDescent="0.2">
      <c r="B3" s="497" t="s">
        <v>451</v>
      </c>
      <c r="C3" s="497"/>
      <c r="D3" s="497"/>
      <c r="E3" s="497"/>
      <c r="F3" s="185"/>
      <c r="G3" s="185"/>
      <c r="H3" s="185"/>
      <c r="I3" s="186"/>
      <c r="J3" s="187"/>
      <c r="K3" s="187"/>
      <c r="L3" s="187"/>
      <c r="M3" s="187"/>
      <c r="N3" s="188"/>
      <c r="O3" s="187"/>
      <c r="P3" s="187"/>
      <c r="Q3" s="188"/>
      <c r="R3" s="187"/>
      <c r="S3" s="187"/>
      <c r="T3" s="187"/>
      <c r="U3" s="187"/>
    </row>
    <row r="4" spans="2:21" ht="14.65" customHeight="1" x14ac:dyDescent="0.15">
      <c r="B4" s="500" t="s">
        <v>201</v>
      </c>
      <c r="C4" s="189"/>
      <c r="D4" s="181" t="s">
        <v>229</v>
      </c>
      <c r="E4" s="190" t="s">
        <v>194</v>
      </c>
      <c r="F4" s="498" t="s">
        <v>214</v>
      </c>
      <c r="G4" s="490" t="s">
        <v>213</v>
      </c>
      <c r="H4" s="191"/>
      <c r="I4" s="492" t="s">
        <v>201</v>
      </c>
      <c r="J4" s="181" t="s">
        <v>229</v>
      </c>
      <c r="K4" s="190" t="s">
        <v>194</v>
      </c>
      <c r="L4" s="498" t="s">
        <v>214</v>
      </c>
      <c r="M4" s="490" t="s">
        <v>213</v>
      </c>
      <c r="N4" s="191"/>
      <c r="O4" s="492" t="s">
        <v>201</v>
      </c>
      <c r="P4" s="493"/>
      <c r="Q4" s="192"/>
      <c r="R4" s="193" t="s">
        <v>229</v>
      </c>
      <c r="S4" s="190" t="s">
        <v>194</v>
      </c>
      <c r="T4" s="498" t="s">
        <v>214</v>
      </c>
      <c r="U4" s="490" t="s">
        <v>213</v>
      </c>
    </row>
    <row r="5" spans="2:21" ht="14.65" customHeight="1" x14ac:dyDescent="0.15">
      <c r="B5" s="495"/>
      <c r="C5" s="194"/>
      <c r="D5" s="195" t="s">
        <v>250</v>
      </c>
      <c r="E5" s="196" t="s">
        <v>251</v>
      </c>
      <c r="F5" s="499"/>
      <c r="G5" s="491"/>
      <c r="H5" s="197"/>
      <c r="I5" s="494"/>
      <c r="J5" s="195" t="s">
        <v>250</v>
      </c>
      <c r="K5" s="196" t="s">
        <v>251</v>
      </c>
      <c r="L5" s="499"/>
      <c r="M5" s="491"/>
      <c r="N5" s="197"/>
      <c r="O5" s="494"/>
      <c r="P5" s="495"/>
      <c r="Q5" s="198"/>
      <c r="R5" s="199" t="s">
        <v>250</v>
      </c>
      <c r="S5" s="196" t="s">
        <v>251</v>
      </c>
      <c r="T5" s="499"/>
      <c r="U5" s="491"/>
    </row>
    <row r="6" spans="2:21" ht="13.5" customHeight="1" x14ac:dyDescent="0.15">
      <c r="B6" s="200" t="s">
        <v>452</v>
      </c>
      <c r="C6" s="201"/>
      <c r="D6" s="202"/>
      <c r="E6" s="203"/>
      <c r="F6" s="203"/>
      <c r="G6" s="203"/>
      <c r="H6" s="204"/>
      <c r="I6" s="205" t="s">
        <v>252</v>
      </c>
      <c r="J6" s="206"/>
      <c r="K6" s="207"/>
      <c r="L6" s="207"/>
      <c r="M6" s="207"/>
      <c r="N6" s="208"/>
      <c r="O6" s="501" t="s">
        <v>79</v>
      </c>
      <c r="P6" s="502"/>
      <c r="Q6" s="183"/>
      <c r="R6" s="209"/>
      <c r="S6" s="210"/>
      <c r="T6" s="210"/>
      <c r="U6" s="210"/>
    </row>
    <row r="7" spans="2:21" ht="13.5" customHeight="1" x14ac:dyDescent="0.15">
      <c r="B7" s="211" t="s">
        <v>346</v>
      </c>
      <c r="C7" s="212" t="s">
        <v>347</v>
      </c>
      <c r="D7" s="213">
        <v>556.20000000000005</v>
      </c>
      <c r="E7" s="214">
        <v>6.6</v>
      </c>
      <c r="F7" s="215">
        <v>42.2</v>
      </c>
      <c r="G7" s="215">
        <v>1210</v>
      </c>
      <c r="H7" s="208"/>
      <c r="I7" s="216" t="s">
        <v>66</v>
      </c>
      <c r="J7" s="207">
        <v>370.5</v>
      </c>
      <c r="K7" s="207">
        <v>3</v>
      </c>
      <c r="L7" s="207">
        <v>5.6</v>
      </c>
      <c r="M7" s="207">
        <v>125.7</v>
      </c>
      <c r="N7" s="208"/>
      <c r="O7" s="485" t="s">
        <v>80</v>
      </c>
      <c r="P7" s="486"/>
      <c r="Q7" s="183"/>
      <c r="R7" s="217">
        <v>92.1</v>
      </c>
      <c r="S7" s="218">
        <v>1</v>
      </c>
      <c r="T7" s="207">
        <v>2.4</v>
      </c>
      <c r="U7" s="207">
        <v>28.3</v>
      </c>
    </row>
    <row r="8" spans="2:21" ht="13.5" customHeight="1" x14ac:dyDescent="0.15">
      <c r="B8" s="219" t="s">
        <v>347</v>
      </c>
      <c r="C8" s="212"/>
      <c r="D8" s="213"/>
      <c r="E8" s="214"/>
      <c r="F8" s="215"/>
      <c r="G8" s="215"/>
      <c r="H8" s="208"/>
      <c r="I8" s="216" t="s">
        <v>453</v>
      </c>
      <c r="J8" s="207">
        <v>252.4</v>
      </c>
      <c r="K8" s="207">
        <v>3</v>
      </c>
      <c r="L8" s="207">
        <v>9.3000000000000007</v>
      </c>
      <c r="M8" s="207">
        <v>112.3</v>
      </c>
      <c r="N8" s="208"/>
      <c r="O8" s="485" t="s">
        <v>384</v>
      </c>
      <c r="P8" s="486"/>
      <c r="Q8" s="183"/>
      <c r="R8" s="217">
        <v>171</v>
      </c>
      <c r="S8" s="218">
        <v>3</v>
      </c>
      <c r="T8" s="207">
        <v>8.5</v>
      </c>
      <c r="U8" s="207">
        <v>82.9</v>
      </c>
    </row>
    <row r="9" spans="2:21" ht="13.5" customHeight="1" x14ac:dyDescent="0.15">
      <c r="B9" s="220" t="s">
        <v>348</v>
      </c>
      <c r="C9" s="221"/>
      <c r="D9" s="222">
        <v>269.8</v>
      </c>
      <c r="E9" s="223">
        <v>3.5</v>
      </c>
      <c r="F9" s="224">
        <v>30</v>
      </c>
      <c r="G9" s="224">
        <v>502.5</v>
      </c>
      <c r="H9" s="208"/>
      <c r="I9" s="216" t="s">
        <v>67</v>
      </c>
      <c r="J9" s="207">
        <v>532.1</v>
      </c>
      <c r="K9" s="207">
        <v>4</v>
      </c>
      <c r="L9" s="207">
        <v>8.3000000000000007</v>
      </c>
      <c r="M9" s="207">
        <v>210.5</v>
      </c>
      <c r="N9" s="208"/>
      <c r="O9" s="485" t="s">
        <v>178</v>
      </c>
      <c r="P9" s="486"/>
      <c r="Q9" s="225"/>
      <c r="R9" s="217">
        <v>18.8</v>
      </c>
      <c r="S9" s="218">
        <v>1</v>
      </c>
      <c r="T9" s="207">
        <v>2</v>
      </c>
      <c r="U9" s="207">
        <v>3</v>
      </c>
    </row>
    <row r="10" spans="2:21" ht="13.5" customHeight="1" x14ac:dyDescent="0.15">
      <c r="B10" s="226" t="s">
        <v>349</v>
      </c>
      <c r="C10" s="212"/>
      <c r="D10" s="213"/>
      <c r="E10" s="214"/>
      <c r="F10" s="215"/>
      <c r="G10" s="215"/>
      <c r="H10" s="208"/>
      <c r="I10" s="216" t="s">
        <v>364</v>
      </c>
      <c r="J10" s="207">
        <v>743.9</v>
      </c>
      <c r="K10" s="207">
        <v>5</v>
      </c>
      <c r="L10" s="207">
        <v>17.600000000000001</v>
      </c>
      <c r="M10" s="207">
        <v>253</v>
      </c>
      <c r="N10" s="208"/>
      <c r="O10" s="485" t="s">
        <v>81</v>
      </c>
      <c r="P10" s="486"/>
      <c r="Q10" s="210"/>
      <c r="R10" s="217">
        <v>620.70000000000005</v>
      </c>
      <c r="S10" s="218">
        <v>4</v>
      </c>
      <c r="T10" s="207">
        <v>14</v>
      </c>
      <c r="U10" s="207">
        <v>232.8</v>
      </c>
    </row>
    <row r="11" spans="2:21" ht="13.5" customHeight="1" x14ac:dyDescent="0.15">
      <c r="B11" s="220" t="s">
        <v>350</v>
      </c>
      <c r="C11" s="212" t="s">
        <v>351</v>
      </c>
      <c r="D11" s="222">
        <v>233.5</v>
      </c>
      <c r="E11" s="223">
        <v>2.4</v>
      </c>
      <c r="F11" s="224">
        <v>14.8</v>
      </c>
      <c r="G11" s="224">
        <v>372</v>
      </c>
      <c r="H11" s="208"/>
      <c r="I11" s="216" t="s">
        <v>358</v>
      </c>
      <c r="J11" s="207">
        <v>343.8</v>
      </c>
      <c r="K11" s="207">
        <v>5</v>
      </c>
      <c r="L11" s="207">
        <v>14</v>
      </c>
      <c r="M11" s="207">
        <v>113.9</v>
      </c>
      <c r="N11" s="208"/>
      <c r="O11" s="485" t="s">
        <v>454</v>
      </c>
      <c r="P11" s="486"/>
      <c r="Q11" s="210"/>
      <c r="R11" s="217">
        <v>216.8</v>
      </c>
      <c r="S11" s="218">
        <v>1</v>
      </c>
      <c r="T11" s="207">
        <v>5.5</v>
      </c>
      <c r="U11" s="207">
        <v>90.3</v>
      </c>
    </row>
    <row r="12" spans="2:21" ht="13.5" customHeight="1" x14ac:dyDescent="0.15">
      <c r="B12" s="226" t="s">
        <v>351</v>
      </c>
      <c r="C12" s="212"/>
      <c r="D12" s="213"/>
      <c r="E12" s="214"/>
      <c r="F12" s="215"/>
      <c r="G12" s="215"/>
      <c r="H12" s="208"/>
      <c r="I12" s="216" t="s">
        <v>68</v>
      </c>
      <c r="J12" s="207">
        <v>802</v>
      </c>
      <c r="K12" s="207">
        <v>4</v>
      </c>
      <c r="L12" s="207">
        <v>13.1</v>
      </c>
      <c r="M12" s="207">
        <v>307.7</v>
      </c>
      <c r="N12" s="208"/>
      <c r="O12" s="485" t="s">
        <v>455</v>
      </c>
      <c r="P12" s="486"/>
      <c r="Q12" s="210"/>
      <c r="R12" s="217">
        <v>168.1</v>
      </c>
      <c r="S12" s="218">
        <v>1</v>
      </c>
      <c r="T12" s="207">
        <v>6</v>
      </c>
      <c r="U12" s="207">
        <v>53</v>
      </c>
    </row>
    <row r="13" spans="2:21" ht="13.5" customHeight="1" x14ac:dyDescent="0.15">
      <c r="B13" s="211" t="s">
        <v>352</v>
      </c>
      <c r="C13" s="221"/>
      <c r="D13" s="213">
        <v>572</v>
      </c>
      <c r="E13" s="214">
        <v>5.4</v>
      </c>
      <c r="F13" s="215">
        <v>38.200000000000003</v>
      </c>
      <c r="G13" s="215">
        <v>1609</v>
      </c>
      <c r="H13" s="208"/>
      <c r="I13" s="216" t="s">
        <v>69</v>
      </c>
      <c r="J13" s="207">
        <v>432.7</v>
      </c>
      <c r="K13" s="207">
        <v>2</v>
      </c>
      <c r="L13" s="207">
        <v>7.6</v>
      </c>
      <c r="M13" s="207">
        <v>129.5</v>
      </c>
      <c r="N13" s="208"/>
      <c r="O13" s="485" t="s">
        <v>456</v>
      </c>
      <c r="P13" s="486"/>
      <c r="Q13" s="210"/>
      <c r="R13" s="217">
        <v>114</v>
      </c>
      <c r="S13" s="218">
        <v>1</v>
      </c>
      <c r="T13" s="207">
        <v>6</v>
      </c>
      <c r="U13" s="207">
        <v>26</v>
      </c>
    </row>
    <row r="14" spans="2:21" ht="13.5" customHeight="1" x14ac:dyDescent="0.15">
      <c r="B14" s="226" t="s">
        <v>353</v>
      </c>
      <c r="C14" s="212"/>
      <c r="D14" s="213"/>
      <c r="E14" s="214"/>
      <c r="F14" s="215"/>
      <c r="G14" s="215"/>
      <c r="H14" s="208"/>
      <c r="I14" s="216" t="s">
        <v>4</v>
      </c>
      <c r="J14" s="207">
        <v>796.2</v>
      </c>
      <c r="K14" s="207">
        <v>4</v>
      </c>
      <c r="L14" s="207">
        <v>13</v>
      </c>
      <c r="M14" s="207">
        <v>277.2</v>
      </c>
      <c r="N14" s="227"/>
      <c r="O14" s="485" t="s">
        <v>457</v>
      </c>
      <c r="P14" s="486"/>
      <c r="Q14" s="183"/>
      <c r="R14" s="217">
        <v>47.6</v>
      </c>
      <c r="S14" s="218">
        <v>1</v>
      </c>
      <c r="T14" s="207">
        <v>2</v>
      </c>
      <c r="U14" s="207">
        <v>43</v>
      </c>
    </row>
    <row r="15" spans="2:21" ht="13.5" customHeight="1" x14ac:dyDescent="0.15">
      <c r="B15" s="211"/>
      <c r="C15" s="221"/>
      <c r="D15" s="222"/>
      <c r="E15" s="223"/>
      <c r="F15" s="224"/>
      <c r="G15" s="224"/>
      <c r="H15" s="208"/>
      <c r="I15" s="216" t="s">
        <v>398</v>
      </c>
      <c r="J15" s="207">
        <v>176.7</v>
      </c>
      <c r="K15" s="207">
        <v>2</v>
      </c>
      <c r="L15" s="207">
        <v>5</v>
      </c>
      <c r="M15" s="207">
        <v>75.400000000000006</v>
      </c>
      <c r="N15" s="227"/>
      <c r="O15" s="485" t="s">
        <v>383</v>
      </c>
      <c r="P15" s="487"/>
      <c r="Q15" s="210"/>
      <c r="R15" s="217">
        <v>135.4</v>
      </c>
      <c r="S15" s="218">
        <v>10</v>
      </c>
      <c r="T15" s="207">
        <v>21.8</v>
      </c>
      <c r="U15" s="207">
        <v>5.5</v>
      </c>
    </row>
    <row r="16" spans="2:21" ht="13.5" customHeight="1" x14ac:dyDescent="0.15">
      <c r="B16" s="226"/>
      <c r="C16" s="212"/>
      <c r="D16" s="213"/>
      <c r="E16" s="214"/>
      <c r="F16" s="215"/>
      <c r="G16" s="215"/>
      <c r="H16" s="208"/>
      <c r="I16" s="228" t="s">
        <v>70</v>
      </c>
      <c r="J16" s="207">
        <v>849.2</v>
      </c>
      <c r="K16" s="207">
        <v>5</v>
      </c>
      <c r="L16" s="207">
        <v>13.3</v>
      </c>
      <c r="M16" s="207">
        <v>277.7</v>
      </c>
      <c r="N16" s="227"/>
      <c r="O16" s="485"/>
      <c r="P16" s="487"/>
      <c r="Q16" s="229"/>
      <c r="R16" s="206"/>
      <c r="S16" s="218"/>
      <c r="T16" s="207"/>
      <c r="U16" s="207"/>
    </row>
    <row r="17" spans="2:21" ht="13.5" customHeight="1" x14ac:dyDescent="0.15">
      <c r="B17" s="220"/>
      <c r="C17" s="221"/>
      <c r="D17" s="213"/>
      <c r="E17" s="214"/>
      <c r="F17" s="215"/>
      <c r="G17" s="230"/>
      <c r="H17" s="208"/>
      <c r="I17" s="216" t="s">
        <v>71</v>
      </c>
      <c r="J17" s="207">
        <v>1115.5999999999999</v>
      </c>
      <c r="K17" s="207">
        <v>3</v>
      </c>
      <c r="L17" s="207">
        <v>12</v>
      </c>
      <c r="M17" s="207">
        <v>393.1</v>
      </c>
      <c r="N17" s="227"/>
      <c r="O17" s="485"/>
      <c r="P17" s="487"/>
      <c r="Q17" s="210"/>
      <c r="R17" s="231"/>
      <c r="S17" s="210"/>
      <c r="T17" s="210"/>
      <c r="U17" s="210"/>
    </row>
    <row r="18" spans="2:21" ht="13.5" customHeight="1" x14ac:dyDescent="0.15">
      <c r="B18" s="211"/>
      <c r="C18" s="212"/>
      <c r="D18" s="213"/>
      <c r="E18" s="214"/>
      <c r="F18" s="215"/>
      <c r="G18" s="215"/>
      <c r="H18" s="208"/>
      <c r="I18" s="216" t="s">
        <v>72</v>
      </c>
      <c r="J18" s="207">
        <v>319.60000000000002</v>
      </c>
      <c r="K18" s="207">
        <v>3</v>
      </c>
      <c r="L18" s="207">
        <v>11</v>
      </c>
      <c r="M18" s="207">
        <v>104.2</v>
      </c>
      <c r="N18" s="208"/>
      <c r="O18" s="483" t="s">
        <v>219</v>
      </c>
      <c r="P18" s="484"/>
      <c r="Q18" s="210"/>
      <c r="R18" s="231"/>
      <c r="S18" s="210"/>
      <c r="T18" s="210"/>
      <c r="U18" s="210"/>
    </row>
    <row r="19" spans="2:21" ht="13.5" customHeight="1" x14ac:dyDescent="0.15">
      <c r="B19" s="220" t="s">
        <v>354</v>
      </c>
      <c r="C19" s="221"/>
      <c r="D19" s="232">
        <v>82.3</v>
      </c>
      <c r="E19" s="233">
        <v>3.1</v>
      </c>
      <c r="F19" s="234">
        <v>7.4</v>
      </c>
      <c r="G19" s="235">
        <v>170.8</v>
      </c>
      <c r="H19" s="236"/>
      <c r="I19" s="216" t="s">
        <v>386</v>
      </c>
      <c r="J19" s="207">
        <v>308</v>
      </c>
      <c r="K19" s="207">
        <v>2</v>
      </c>
      <c r="L19" s="207">
        <v>17.899999999999999</v>
      </c>
      <c r="M19" s="207">
        <v>235.3</v>
      </c>
      <c r="N19" s="208"/>
      <c r="O19" s="485" t="s">
        <v>1</v>
      </c>
      <c r="P19" s="487"/>
      <c r="Q19" s="212"/>
      <c r="R19" s="218">
        <v>358.3</v>
      </c>
      <c r="S19" s="218">
        <v>2</v>
      </c>
      <c r="T19" s="218">
        <v>8</v>
      </c>
      <c r="U19" s="218">
        <v>21</v>
      </c>
    </row>
    <row r="20" spans="2:21" ht="13.5" customHeight="1" x14ac:dyDescent="0.15">
      <c r="B20" s="220"/>
      <c r="C20" s="221"/>
      <c r="D20" s="222"/>
      <c r="E20" s="223"/>
      <c r="F20" s="224"/>
      <c r="G20" s="237"/>
      <c r="H20" s="236"/>
      <c r="I20" s="216" t="s">
        <v>458</v>
      </c>
      <c r="J20" s="207">
        <v>285.10000000000002</v>
      </c>
      <c r="K20" s="207">
        <v>7</v>
      </c>
      <c r="L20" s="207">
        <v>21.4</v>
      </c>
      <c r="M20" s="207">
        <v>263.39999999999998</v>
      </c>
      <c r="N20" s="208"/>
      <c r="O20" s="485" t="s">
        <v>2</v>
      </c>
      <c r="P20" s="487"/>
      <c r="Q20" s="212"/>
      <c r="R20" s="218">
        <v>298.5</v>
      </c>
      <c r="S20" s="218">
        <v>5</v>
      </c>
      <c r="T20" s="218">
        <v>17.2</v>
      </c>
      <c r="U20" s="218">
        <v>33.299999999999997</v>
      </c>
    </row>
    <row r="21" spans="2:21" ht="13.5" customHeight="1" x14ac:dyDescent="0.15">
      <c r="B21" s="220" t="s">
        <v>273</v>
      </c>
      <c r="C21" s="238"/>
      <c r="D21" s="222">
        <v>310.39999999999998</v>
      </c>
      <c r="E21" s="223">
        <v>2.4</v>
      </c>
      <c r="F21" s="224">
        <v>15</v>
      </c>
      <c r="G21" s="237">
        <v>789.6</v>
      </c>
      <c r="H21" s="239"/>
      <c r="I21" s="216" t="s">
        <v>459</v>
      </c>
      <c r="J21" s="207">
        <v>165.8</v>
      </c>
      <c r="K21" s="207">
        <v>5</v>
      </c>
      <c r="L21" s="207">
        <v>5.3</v>
      </c>
      <c r="M21" s="207">
        <v>153.19999999999999</v>
      </c>
      <c r="N21" s="208"/>
      <c r="O21" s="485" t="s">
        <v>460</v>
      </c>
      <c r="P21" s="487"/>
      <c r="Q21" s="212"/>
      <c r="R21" s="206">
        <v>204.7</v>
      </c>
      <c r="S21" s="207">
        <v>3</v>
      </c>
      <c r="T21" s="207">
        <v>13</v>
      </c>
      <c r="U21" s="207">
        <v>8.4</v>
      </c>
    </row>
    <row r="22" spans="2:21" ht="13.5" customHeight="1" x14ac:dyDescent="0.15">
      <c r="B22" s="240"/>
      <c r="C22" s="221"/>
      <c r="D22" s="222"/>
      <c r="E22" s="223"/>
      <c r="F22" s="224"/>
      <c r="G22" s="224"/>
      <c r="H22" s="239"/>
      <c r="I22" s="216" t="s">
        <v>461</v>
      </c>
      <c r="J22" s="207">
        <v>414.6</v>
      </c>
      <c r="K22" s="207">
        <v>7</v>
      </c>
      <c r="L22" s="207">
        <v>18.399999999999999</v>
      </c>
      <c r="M22" s="207">
        <v>383.2</v>
      </c>
      <c r="N22" s="208"/>
      <c r="O22" s="485" t="s">
        <v>197</v>
      </c>
      <c r="P22" s="487"/>
      <c r="Q22" s="212"/>
      <c r="R22" s="206">
        <v>657.7</v>
      </c>
      <c r="S22" s="207">
        <v>5</v>
      </c>
      <c r="T22" s="207">
        <v>14.5</v>
      </c>
      <c r="U22" s="207">
        <v>36.9</v>
      </c>
    </row>
    <row r="23" spans="2:21" ht="13.5" customHeight="1" x14ac:dyDescent="0.15">
      <c r="B23" s="240"/>
      <c r="C23" s="221"/>
      <c r="D23" s="222"/>
      <c r="E23" s="223"/>
      <c r="F23" s="224"/>
      <c r="G23" s="224"/>
      <c r="H23" s="239"/>
      <c r="I23" s="216" t="s">
        <v>341</v>
      </c>
      <c r="J23" s="207">
        <v>195.3</v>
      </c>
      <c r="K23" s="207">
        <v>4</v>
      </c>
      <c r="L23" s="207">
        <v>13.1</v>
      </c>
      <c r="M23" s="207">
        <v>138.9</v>
      </c>
      <c r="N23" s="208"/>
      <c r="O23" s="485" t="s">
        <v>198</v>
      </c>
      <c r="P23" s="487"/>
      <c r="Q23" s="212"/>
      <c r="R23" s="206">
        <v>201.9</v>
      </c>
      <c r="S23" s="207">
        <v>1</v>
      </c>
      <c r="T23" s="207">
        <v>8</v>
      </c>
      <c r="U23" s="207">
        <v>3.3</v>
      </c>
    </row>
    <row r="24" spans="2:21" ht="13.5" customHeight="1" x14ac:dyDescent="0.15">
      <c r="B24" s="240"/>
      <c r="C24" s="221"/>
      <c r="D24" s="222"/>
      <c r="E24" s="223"/>
      <c r="F24" s="224"/>
      <c r="G24" s="224"/>
      <c r="H24" s="239"/>
      <c r="I24" s="216" t="s">
        <v>342</v>
      </c>
      <c r="J24" s="207">
        <v>168.5</v>
      </c>
      <c r="K24" s="207">
        <v>4</v>
      </c>
      <c r="L24" s="207">
        <v>7.8</v>
      </c>
      <c r="M24" s="207">
        <v>119.8</v>
      </c>
      <c r="N24" s="208"/>
      <c r="O24" s="485" t="s">
        <v>199</v>
      </c>
      <c r="P24" s="487"/>
      <c r="Q24" s="212"/>
      <c r="R24" s="206">
        <v>277.3</v>
      </c>
      <c r="S24" s="207">
        <v>2</v>
      </c>
      <c r="T24" s="207">
        <v>12</v>
      </c>
      <c r="U24" s="207">
        <v>8.3000000000000007</v>
      </c>
    </row>
    <row r="25" spans="2:21" ht="13.5" customHeight="1" x14ac:dyDescent="0.15">
      <c r="B25" s="240"/>
      <c r="C25" s="221"/>
      <c r="D25" s="232"/>
      <c r="E25" s="233"/>
      <c r="F25" s="234"/>
      <c r="G25" s="235"/>
      <c r="H25" s="239"/>
      <c r="I25" s="216" t="s">
        <v>359</v>
      </c>
      <c r="J25" s="207">
        <v>248.1</v>
      </c>
      <c r="K25" s="207">
        <v>2</v>
      </c>
      <c r="L25" s="207">
        <v>9.6</v>
      </c>
      <c r="M25" s="207">
        <v>174.4</v>
      </c>
      <c r="N25" s="208"/>
      <c r="O25" s="485" t="s">
        <v>200</v>
      </c>
      <c r="P25" s="487"/>
      <c r="Q25" s="212"/>
      <c r="R25" s="206">
        <v>190.9</v>
      </c>
      <c r="S25" s="207">
        <v>1</v>
      </c>
      <c r="T25" s="207">
        <v>6.2</v>
      </c>
      <c r="U25" s="207">
        <v>28.1</v>
      </c>
    </row>
    <row r="26" spans="2:21" ht="13.5" customHeight="1" x14ac:dyDescent="0.15">
      <c r="B26" s="240"/>
      <c r="C26" s="221"/>
      <c r="D26" s="232"/>
      <c r="E26" s="233"/>
      <c r="F26" s="234"/>
      <c r="G26" s="235"/>
      <c r="H26" s="239"/>
      <c r="I26" s="216" t="s">
        <v>360</v>
      </c>
      <c r="J26" s="207">
        <v>398.5</v>
      </c>
      <c r="K26" s="207">
        <v>3</v>
      </c>
      <c r="L26" s="207">
        <v>13.8</v>
      </c>
      <c r="M26" s="207">
        <v>280.2</v>
      </c>
      <c r="N26" s="208"/>
      <c r="O26" s="485" t="s">
        <v>231</v>
      </c>
      <c r="P26" s="487"/>
      <c r="Q26" s="212"/>
      <c r="R26" s="206">
        <v>1312</v>
      </c>
      <c r="S26" s="207">
        <v>11</v>
      </c>
      <c r="T26" s="207">
        <v>43.1</v>
      </c>
      <c r="U26" s="207">
        <v>72</v>
      </c>
    </row>
    <row r="27" spans="2:21" ht="13.5" customHeight="1" x14ac:dyDescent="0.15">
      <c r="B27" s="240"/>
      <c r="C27" s="221"/>
      <c r="D27" s="232"/>
      <c r="E27" s="233"/>
      <c r="F27" s="234"/>
      <c r="G27" s="235"/>
      <c r="H27" s="239"/>
      <c r="I27" s="216" t="s">
        <v>387</v>
      </c>
      <c r="J27" s="207">
        <v>529.6</v>
      </c>
      <c r="K27" s="207">
        <v>3</v>
      </c>
      <c r="L27" s="207">
        <v>47.9</v>
      </c>
      <c r="M27" s="207">
        <v>978.2</v>
      </c>
      <c r="N27" s="208"/>
      <c r="O27" s="488"/>
      <c r="P27" s="489"/>
      <c r="Q27" s="212"/>
      <c r="R27" s="218"/>
      <c r="S27" s="218"/>
      <c r="T27" s="218"/>
      <c r="U27" s="218"/>
    </row>
    <row r="28" spans="2:21" ht="13.5" customHeight="1" x14ac:dyDescent="0.15">
      <c r="B28" s="240"/>
      <c r="C28" s="221"/>
      <c r="D28" s="232"/>
      <c r="E28" s="233"/>
      <c r="F28" s="234"/>
      <c r="G28" s="235"/>
      <c r="H28" s="239"/>
      <c r="I28" s="216" t="s">
        <v>388</v>
      </c>
      <c r="J28" s="207">
        <v>421.7</v>
      </c>
      <c r="K28" s="207">
        <v>2</v>
      </c>
      <c r="L28" s="207">
        <v>31.9</v>
      </c>
      <c r="M28" s="207">
        <v>779</v>
      </c>
      <c r="N28" s="208"/>
      <c r="O28" s="488" t="s">
        <v>73</v>
      </c>
      <c r="P28" s="489"/>
      <c r="Q28" s="212"/>
      <c r="R28" s="218"/>
      <c r="S28" s="241"/>
      <c r="T28" s="241"/>
      <c r="U28" s="241"/>
    </row>
    <row r="29" spans="2:21" ht="13.5" customHeight="1" x14ac:dyDescent="0.15">
      <c r="B29" s="240"/>
      <c r="C29" s="221"/>
      <c r="D29" s="232"/>
      <c r="E29" s="233"/>
      <c r="F29" s="234"/>
      <c r="G29" s="235"/>
      <c r="H29" s="239"/>
      <c r="I29" s="216" t="s">
        <v>385</v>
      </c>
      <c r="J29" s="207">
        <v>118.7</v>
      </c>
      <c r="K29" s="207">
        <v>2</v>
      </c>
      <c r="L29" s="207">
        <v>11.9</v>
      </c>
      <c r="M29" s="207">
        <v>255.3</v>
      </c>
      <c r="N29" s="208"/>
      <c r="O29" s="483" t="s">
        <v>270</v>
      </c>
      <c r="P29" s="484"/>
      <c r="Q29" s="212"/>
      <c r="R29" s="206"/>
      <c r="S29" s="207"/>
      <c r="T29" s="207"/>
      <c r="U29" s="207"/>
    </row>
    <row r="30" spans="2:21" ht="13.5" customHeight="1" x14ac:dyDescent="0.15">
      <c r="B30" s="242" t="s">
        <v>415</v>
      </c>
      <c r="C30" s="221"/>
      <c r="D30" s="232"/>
      <c r="E30" s="233"/>
      <c r="F30" s="234"/>
      <c r="G30" s="235"/>
      <c r="H30" s="239"/>
      <c r="I30" s="216" t="s">
        <v>462</v>
      </c>
      <c r="J30" s="207">
        <v>346.5</v>
      </c>
      <c r="K30" s="207">
        <v>4</v>
      </c>
      <c r="L30" s="207">
        <v>31.4</v>
      </c>
      <c r="M30" s="207">
        <v>508.8</v>
      </c>
      <c r="N30" s="208"/>
      <c r="O30" s="485" t="s">
        <v>218</v>
      </c>
      <c r="P30" s="487"/>
      <c r="Q30" s="212"/>
      <c r="R30" s="206">
        <v>1466.5</v>
      </c>
      <c r="S30" s="207">
        <v>5</v>
      </c>
      <c r="T30" s="207">
        <v>1</v>
      </c>
      <c r="U30" s="207">
        <v>39.1</v>
      </c>
    </row>
    <row r="31" spans="2:21" ht="13.5" customHeight="1" x14ac:dyDescent="0.15">
      <c r="B31" s="243"/>
      <c r="C31" s="210"/>
      <c r="D31" s="231"/>
      <c r="E31" s="244"/>
      <c r="F31" s="210"/>
      <c r="G31" s="210"/>
      <c r="H31" s="239"/>
      <c r="I31" s="216" t="s">
        <v>389</v>
      </c>
      <c r="J31" s="207">
        <v>370.8</v>
      </c>
      <c r="K31" s="207">
        <v>3</v>
      </c>
      <c r="L31" s="207">
        <v>9.5</v>
      </c>
      <c r="M31" s="207">
        <v>154.1</v>
      </c>
      <c r="N31" s="208"/>
      <c r="O31" s="485" t="s">
        <v>222</v>
      </c>
      <c r="P31" s="487"/>
      <c r="Q31" s="212"/>
      <c r="R31" s="206">
        <v>4703.3</v>
      </c>
      <c r="S31" s="207">
        <v>21</v>
      </c>
      <c r="T31" s="207">
        <v>12.5</v>
      </c>
      <c r="U31" s="207">
        <v>716.1</v>
      </c>
    </row>
    <row r="32" spans="2:21" ht="13.5" customHeight="1" x14ac:dyDescent="0.15">
      <c r="B32" s="245" t="s">
        <v>463</v>
      </c>
      <c r="C32" s="210"/>
      <c r="D32" s="213">
        <v>101.3</v>
      </c>
      <c r="E32" s="246">
        <v>1</v>
      </c>
      <c r="F32" s="247">
        <v>14.6</v>
      </c>
      <c r="G32" s="247">
        <v>28</v>
      </c>
      <c r="H32" s="239"/>
      <c r="I32" s="216" t="s">
        <v>390</v>
      </c>
      <c r="J32" s="207">
        <v>435.6</v>
      </c>
      <c r="K32" s="207">
        <v>4</v>
      </c>
      <c r="L32" s="207">
        <v>10.5</v>
      </c>
      <c r="M32" s="207">
        <v>181.1</v>
      </c>
      <c r="N32" s="208"/>
      <c r="O32" s="485" t="s">
        <v>223</v>
      </c>
      <c r="P32" s="487"/>
      <c r="Q32" s="212"/>
      <c r="R32" s="207">
        <v>1982.1</v>
      </c>
      <c r="S32" s="207">
        <v>7</v>
      </c>
      <c r="T32" s="207">
        <v>9</v>
      </c>
      <c r="U32" s="207">
        <v>309.2</v>
      </c>
    </row>
    <row r="33" spans="2:21" ht="13.5" customHeight="1" x14ac:dyDescent="0.15">
      <c r="B33" s="248" t="s">
        <v>176</v>
      </c>
      <c r="C33" s="210"/>
      <c r="D33" s="213">
        <v>91.1</v>
      </c>
      <c r="E33" s="246">
        <v>1</v>
      </c>
      <c r="F33" s="247">
        <v>12</v>
      </c>
      <c r="G33" s="247">
        <v>80.099999999999994</v>
      </c>
      <c r="H33" s="239"/>
      <c r="I33" s="216" t="s">
        <v>391</v>
      </c>
      <c r="J33" s="207">
        <v>51.8</v>
      </c>
      <c r="K33" s="207">
        <v>1</v>
      </c>
      <c r="L33" s="207">
        <v>3.5</v>
      </c>
      <c r="M33" s="207">
        <v>21.5</v>
      </c>
      <c r="N33" s="208"/>
      <c r="O33" s="485" t="s">
        <v>180</v>
      </c>
      <c r="P33" s="487"/>
      <c r="Q33" s="212"/>
      <c r="R33" s="207">
        <v>627.79999999999995</v>
      </c>
      <c r="S33" s="207">
        <v>3</v>
      </c>
      <c r="T33" s="207">
        <v>1.5</v>
      </c>
      <c r="U33" s="207">
        <v>78.900000000000006</v>
      </c>
    </row>
    <row r="34" spans="2:21" ht="13.5" customHeight="1" x14ac:dyDescent="0.15">
      <c r="B34" s="210"/>
      <c r="C34" s="210"/>
      <c r="D34" s="231"/>
      <c r="E34" s="244"/>
      <c r="F34" s="210"/>
      <c r="G34" s="210"/>
      <c r="H34" s="239"/>
      <c r="I34" s="249"/>
      <c r="J34" s="210"/>
      <c r="K34" s="210"/>
      <c r="L34" s="210"/>
      <c r="M34" s="210"/>
      <c r="N34" s="208"/>
      <c r="O34" s="485" t="s">
        <v>224</v>
      </c>
      <c r="P34" s="487"/>
      <c r="Q34" s="212"/>
      <c r="R34" s="207">
        <v>1065.4000000000001</v>
      </c>
      <c r="S34" s="207">
        <v>3</v>
      </c>
      <c r="T34" s="207">
        <v>3</v>
      </c>
      <c r="U34" s="207">
        <v>77.5</v>
      </c>
    </row>
    <row r="35" spans="2:21" ht="13.5" customHeight="1" x14ac:dyDescent="0.15">
      <c r="B35" s="210"/>
      <c r="C35" s="221"/>
      <c r="D35" s="247"/>
      <c r="E35" s="214"/>
      <c r="F35" s="215"/>
      <c r="G35" s="215"/>
      <c r="H35" s="239"/>
      <c r="I35" s="205" t="s">
        <v>464</v>
      </c>
      <c r="J35" s="250"/>
      <c r="K35" s="250"/>
      <c r="L35" s="250"/>
      <c r="M35" s="250"/>
      <c r="N35" s="208"/>
      <c r="O35" s="485" t="s">
        <v>225</v>
      </c>
      <c r="P35" s="487"/>
      <c r="Q35" s="212"/>
      <c r="R35" s="206">
        <v>1182.4000000000001</v>
      </c>
      <c r="S35" s="207">
        <v>3</v>
      </c>
      <c r="T35" s="207">
        <v>3</v>
      </c>
      <c r="U35" s="207">
        <v>89.4</v>
      </c>
    </row>
    <row r="36" spans="2:21" ht="13.5" customHeight="1" x14ac:dyDescent="0.15">
      <c r="B36" s="210"/>
      <c r="C36" s="211"/>
      <c r="D36" s="213"/>
      <c r="E36" s="214"/>
      <c r="F36" s="215"/>
      <c r="G36" s="215"/>
      <c r="H36" s="239"/>
      <c r="I36" s="216" t="s">
        <v>9</v>
      </c>
      <c r="J36" s="215">
        <v>236.4</v>
      </c>
      <c r="K36" s="215">
        <v>1.1000000000000001</v>
      </c>
      <c r="L36" s="215">
        <v>13.5</v>
      </c>
      <c r="M36" s="215">
        <v>62.2</v>
      </c>
      <c r="N36" s="208"/>
      <c r="O36" s="485" t="s">
        <v>226</v>
      </c>
      <c r="P36" s="487"/>
      <c r="Q36" s="212"/>
      <c r="R36" s="207">
        <v>378</v>
      </c>
      <c r="S36" s="207">
        <v>1</v>
      </c>
      <c r="T36" s="207">
        <v>1</v>
      </c>
      <c r="U36" s="207">
        <v>17.399999999999999</v>
      </c>
    </row>
    <row r="37" spans="2:21" ht="13.5" customHeight="1" x14ac:dyDescent="0.15">
      <c r="B37" s="210"/>
      <c r="C37" s="210"/>
      <c r="D37" s="213"/>
      <c r="E37" s="214"/>
      <c r="F37" s="215"/>
      <c r="G37" s="215"/>
      <c r="H37" s="239"/>
      <c r="I37" s="216" t="s">
        <v>6</v>
      </c>
      <c r="J37" s="215">
        <v>73.5</v>
      </c>
      <c r="K37" s="215">
        <v>0.2</v>
      </c>
      <c r="L37" s="215">
        <v>2</v>
      </c>
      <c r="M37" s="215">
        <v>17.899999999999999</v>
      </c>
      <c r="N37" s="208"/>
      <c r="O37" s="485" t="s">
        <v>227</v>
      </c>
      <c r="P37" s="487"/>
      <c r="Q37" s="212"/>
      <c r="R37" s="207">
        <v>949.6</v>
      </c>
      <c r="S37" s="207">
        <v>4</v>
      </c>
      <c r="T37" s="207">
        <v>6</v>
      </c>
      <c r="U37" s="207">
        <v>160.5</v>
      </c>
    </row>
    <row r="38" spans="2:21" ht="13.5" customHeight="1" x14ac:dyDescent="0.15">
      <c r="B38" s="210"/>
      <c r="C38" s="183"/>
      <c r="D38" s="213"/>
      <c r="E38" s="214"/>
      <c r="F38" s="215"/>
      <c r="G38" s="215"/>
      <c r="H38" s="239"/>
      <c r="I38" s="216" t="s">
        <v>74</v>
      </c>
      <c r="J38" s="215">
        <v>236.8</v>
      </c>
      <c r="K38" s="215">
        <v>1.7</v>
      </c>
      <c r="L38" s="215">
        <v>4</v>
      </c>
      <c r="M38" s="215">
        <v>11.2</v>
      </c>
      <c r="N38" s="208"/>
      <c r="O38" s="485" t="s">
        <v>181</v>
      </c>
      <c r="P38" s="487"/>
      <c r="Q38" s="212"/>
      <c r="R38" s="207">
        <v>3470.8</v>
      </c>
      <c r="S38" s="207">
        <v>9</v>
      </c>
      <c r="T38" s="207">
        <v>7</v>
      </c>
      <c r="U38" s="207">
        <v>198.6</v>
      </c>
    </row>
    <row r="39" spans="2:21" ht="13.5" customHeight="1" x14ac:dyDescent="0.15">
      <c r="B39" s="240" t="s">
        <v>325</v>
      </c>
      <c r="C39" s="251"/>
      <c r="D39" s="231"/>
      <c r="E39" s="244"/>
      <c r="F39" s="210"/>
      <c r="G39" s="210"/>
      <c r="H39" s="239"/>
      <c r="I39" s="216" t="s">
        <v>75</v>
      </c>
      <c r="J39" s="215">
        <v>76.099999999999994</v>
      </c>
      <c r="K39" s="215">
        <v>0.8</v>
      </c>
      <c r="L39" s="215">
        <v>7.5</v>
      </c>
      <c r="M39" s="215">
        <v>22.4</v>
      </c>
      <c r="N39" s="208"/>
      <c r="O39" s="485" t="s">
        <v>228</v>
      </c>
      <c r="P39" s="487"/>
      <c r="Q39" s="212"/>
      <c r="R39" s="207">
        <v>324.5</v>
      </c>
      <c r="S39" s="207">
        <v>1</v>
      </c>
      <c r="T39" s="207">
        <v>1</v>
      </c>
      <c r="U39" s="207">
        <v>28.9</v>
      </c>
    </row>
    <row r="40" spans="2:21" ht="13.5" customHeight="1" x14ac:dyDescent="0.15">
      <c r="B40" s="240"/>
      <c r="C40" s="210"/>
      <c r="D40" s="231" t="s">
        <v>363</v>
      </c>
      <c r="E40" s="244"/>
      <c r="F40" s="210"/>
      <c r="G40" s="210"/>
      <c r="H40" s="236"/>
      <c r="I40" s="216" t="s">
        <v>76</v>
      </c>
      <c r="J40" s="215">
        <v>73.5</v>
      </c>
      <c r="K40" s="215">
        <v>0.6</v>
      </c>
      <c r="L40" s="215">
        <v>8</v>
      </c>
      <c r="M40" s="215">
        <v>22.8</v>
      </c>
      <c r="N40" s="208"/>
      <c r="O40" s="485" t="s">
        <v>179</v>
      </c>
      <c r="P40" s="487"/>
      <c r="Q40" s="212"/>
      <c r="R40" s="207">
        <v>565.5</v>
      </c>
      <c r="S40" s="207">
        <v>1</v>
      </c>
      <c r="T40" s="207">
        <v>1</v>
      </c>
      <c r="U40" s="207">
        <v>35.9</v>
      </c>
    </row>
    <row r="41" spans="2:21" ht="13.5" customHeight="1" x14ac:dyDescent="0.15">
      <c r="B41" s="240"/>
      <c r="C41" s="210"/>
      <c r="D41" s="231"/>
      <c r="E41" s="244"/>
      <c r="F41" s="210"/>
      <c r="G41" s="210"/>
      <c r="H41" s="236"/>
      <c r="I41" s="216" t="s">
        <v>77</v>
      </c>
      <c r="J41" s="215">
        <v>38.5</v>
      </c>
      <c r="K41" s="215">
        <v>0.3</v>
      </c>
      <c r="L41" s="215">
        <v>4.5</v>
      </c>
      <c r="M41" s="215">
        <v>17.2</v>
      </c>
      <c r="N41" s="227"/>
      <c r="O41" s="485" t="s">
        <v>271</v>
      </c>
      <c r="P41" s="487"/>
      <c r="Q41" s="212"/>
      <c r="R41" s="218">
        <v>647.29999999999995</v>
      </c>
      <c r="S41" s="218">
        <v>2</v>
      </c>
      <c r="T41" s="218">
        <v>2</v>
      </c>
      <c r="U41" s="218">
        <v>69.400000000000006</v>
      </c>
    </row>
    <row r="42" spans="2:21" ht="13.5" customHeight="1" x14ac:dyDescent="0.15">
      <c r="B42" s="240"/>
      <c r="C42" s="210"/>
      <c r="D42" s="231"/>
      <c r="E42" s="244"/>
      <c r="F42" s="210"/>
      <c r="G42" s="210"/>
      <c r="H42" s="236"/>
      <c r="I42" s="216" t="s">
        <v>195</v>
      </c>
      <c r="J42" s="215">
        <v>297.5</v>
      </c>
      <c r="K42" s="215">
        <v>1.6</v>
      </c>
      <c r="L42" s="215">
        <v>7.5</v>
      </c>
      <c r="M42" s="215">
        <v>49.9</v>
      </c>
      <c r="N42" s="227"/>
      <c r="O42" s="216"/>
      <c r="P42" s="248"/>
      <c r="Q42" s="212"/>
      <c r="R42" s="218"/>
      <c r="S42" s="218"/>
      <c r="T42" s="218"/>
      <c r="U42" s="218"/>
    </row>
    <row r="43" spans="2:21" ht="13.5" customHeight="1" x14ac:dyDescent="0.15">
      <c r="B43" s="240"/>
      <c r="C43" s="210"/>
      <c r="D43" s="231"/>
      <c r="E43" s="244"/>
      <c r="F43" s="210"/>
      <c r="G43" s="210"/>
      <c r="H43" s="236"/>
      <c r="I43" s="216" t="s">
        <v>196</v>
      </c>
      <c r="J43" s="215">
        <v>103.4</v>
      </c>
      <c r="K43" s="215">
        <v>0.7</v>
      </c>
      <c r="L43" s="215">
        <v>12.5</v>
      </c>
      <c r="M43" s="215">
        <v>18.5</v>
      </c>
      <c r="N43" s="227"/>
      <c r="O43" s="483"/>
      <c r="P43" s="484"/>
      <c r="Q43" s="212"/>
      <c r="R43" s="218"/>
      <c r="S43" s="218"/>
      <c r="T43" s="218"/>
      <c r="U43" s="218"/>
    </row>
    <row r="44" spans="2:21" ht="13.5" customHeight="1" x14ac:dyDescent="0.15">
      <c r="B44" s="210"/>
      <c r="C44" s="210"/>
      <c r="D44" s="231"/>
      <c r="E44" s="244"/>
      <c r="F44" s="210"/>
      <c r="G44" s="210"/>
      <c r="H44" s="236"/>
      <c r="I44" s="216" t="s">
        <v>78</v>
      </c>
      <c r="J44" s="215">
        <v>180.4</v>
      </c>
      <c r="K44" s="215">
        <v>1</v>
      </c>
      <c r="L44" s="215">
        <v>4</v>
      </c>
      <c r="M44" s="215">
        <v>33.799999999999997</v>
      </c>
      <c r="N44" s="227"/>
      <c r="O44" s="483" t="s">
        <v>465</v>
      </c>
      <c r="P44" s="484"/>
      <c r="Q44" s="212"/>
      <c r="R44" s="218"/>
      <c r="S44" s="218"/>
      <c r="T44" s="218"/>
      <c r="U44" s="218"/>
    </row>
    <row r="45" spans="2:21" ht="13.5" customHeight="1" x14ac:dyDescent="0.15">
      <c r="B45" s="210"/>
      <c r="C45" s="210"/>
      <c r="D45" s="231"/>
      <c r="E45" s="244"/>
      <c r="F45" s="210"/>
      <c r="G45" s="210"/>
      <c r="H45" s="236"/>
      <c r="I45" s="252" t="s">
        <v>355</v>
      </c>
      <c r="J45" s="243">
        <v>264.2</v>
      </c>
      <c r="K45" s="215">
        <v>1</v>
      </c>
      <c r="L45" s="215">
        <v>6</v>
      </c>
      <c r="M45" s="253">
        <v>36.5</v>
      </c>
      <c r="N45" s="208"/>
      <c r="O45" s="485" t="s">
        <v>269</v>
      </c>
      <c r="P45" s="487"/>
      <c r="Q45" s="212"/>
      <c r="R45" s="207">
        <v>1343.1</v>
      </c>
      <c r="S45" s="207">
        <v>5</v>
      </c>
      <c r="T45" s="207">
        <v>3</v>
      </c>
      <c r="U45" s="207">
        <v>104.9</v>
      </c>
    </row>
    <row r="46" spans="2:21" ht="13.5" customHeight="1" x14ac:dyDescent="0.15">
      <c r="B46" s="210"/>
      <c r="C46" s="210"/>
      <c r="D46" s="231"/>
      <c r="E46" s="244"/>
      <c r="F46" s="210"/>
      <c r="G46" s="210"/>
      <c r="H46" s="236"/>
      <c r="I46" s="249"/>
      <c r="J46" s="210"/>
      <c r="K46" s="210"/>
      <c r="L46" s="210"/>
      <c r="M46" s="210"/>
      <c r="N46" s="208"/>
      <c r="O46" s="485" t="s">
        <v>272</v>
      </c>
      <c r="P46" s="487"/>
      <c r="Q46" s="212"/>
      <c r="R46" s="207">
        <v>751.8</v>
      </c>
      <c r="S46" s="207">
        <v>2</v>
      </c>
      <c r="T46" s="207">
        <v>2</v>
      </c>
      <c r="U46" s="207">
        <v>27.8</v>
      </c>
    </row>
    <row r="47" spans="2:21" ht="13.5" customHeight="1" x14ac:dyDescent="0.15">
      <c r="B47" s="254" t="s">
        <v>357</v>
      </c>
      <c r="C47" s="210"/>
      <c r="D47" s="231"/>
      <c r="E47" s="244"/>
      <c r="F47" s="210"/>
      <c r="G47" s="210"/>
      <c r="H47" s="236"/>
      <c r="I47" s="205" t="s">
        <v>466</v>
      </c>
      <c r="J47" s="207"/>
      <c r="K47" s="207"/>
      <c r="L47" s="207"/>
      <c r="M47" s="207"/>
      <c r="N47" s="208"/>
      <c r="O47" s="255"/>
      <c r="P47" s="248"/>
      <c r="Q47" s="212"/>
      <c r="R47" s="207"/>
      <c r="S47" s="256"/>
      <c r="T47" s="207"/>
      <c r="U47" s="256"/>
    </row>
    <row r="48" spans="2:21" ht="13.5" customHeight="1" x14ac:dyDescent="0.15">
      <c r="B48" s="245" t="s">
        <v>61</v>
      </c>
      <c r="C48" s="210"/>
      <c r="D48" s="257">
        <v>704.2</v>
      </c>
      <c r="E48" s="258">
        <v>5</v>
      </c>
      <c r="F48" s="259">
        <v>15</v>
      </c>
      <c r="G48" s="243">
        <v>275.7</v>
      </c>
      <c r="H48" s="236"/>
      <c r="I48" s="216" t="s">
        <v>265</v>
      </c>
      <c r="J48" s="207">
        <v>174</v>
      </c>
      <c r="K48" s="207">
        <v>1.1000000000000001</v>
      </c>
      <c r="L48" s="207">
        <v>5</v>
      </c>
      <c r="M48" s="207">
        <v>31.8</v>
      </c>
      <c r="N48" s="208"/>
      <c r="O48" s="483"/>
      <c r="P48" s="484"/>
      <c r="Q48" s="212"/>
      <c r="R48" s="207"/>
      <c r="S48" s="207"/>
      <c r="T48" s="207"/>
      <c r="U48" s="207"/>
    </row>
    <row r="49" spans="2:21" ht="13.5" customHeight="1" x14ac:dyDescent="0.15">
      <c r="B49" s="245" t="s">
        <v>62</v>
      </c>
      <c r="C49" s="210"/>
      <c r="D49" s="257">
        <v>1015.1</v>
      </c>
      <c r="E49" s="258">
        <v>11</v>
      </c>
      <c r="F49" s="259">
        <v>27.8</v>
      </c>
      <c r="G49" s="247">
        <v>452</v>
      </c>
      <c r="H49" s="239"/>
      <c r="I49" s="216" t="s">
        <v>326</v>
      </c>
      <c r="J49" s="207">
        <v>49.4</v>
      </c>
      <c r="K49" s="207">
        <v>0.2</v>
      </c>
      <c r="L49" s="207">
        <v>1</v>
      </c>
      <c r="M49" s="207">
        <v>13.1</v>
      </c>
      <c r="N49" s="208"/>
      <c r="O49" s="483" t="s">
        <v>281</v>
      </c>
      <c r="P49" s="484"/>
      <c r="Q49" s="212"/>
      <c r="R49" s="207"/>
      <c r="S49" s="207"/>
      <c r="T49" s="207"/>
      <c r="U49" s="207"/>
    </row>
    <row r="50" spans="2:21" ht="13.5" customHeight="1" x14ac:dyDescent="0.15">
      <c r="B50" s="245" t="s">
        <v>338</v>
      </c>
      <c r="C50" s="210"/>
      <c r="D50" s="249">
        <v>645.5</v>
      </c>
      <c r="E50" s="258">
        <v>1</v>
      </c>
      <c r="F50" s="259">
        <v>12</v>
      </c>
      <c r="G50" s="247">
        <v>34</v>
      </c>
      <c r="H50" s="208"/>
      <c r="I50" s="216" t="s">
        <v>327</v>
      </c>
      <c r="J50" s="207">
        <v>330.3</v>
      </c>
      <c r="K50" s="207">
        <v>3</v>
      </c>
      <c r="L50" s="207">
        <v>4</v>
      </c>
      <c r="M50" s="207">
        <v>61.3</v>
      </c>
      <c r="N50" s="208"/>
      <c r="O50" s="485" t="s">
        <v>261</v>
      </c>
      <c r="P50" s="487"/>
      <c r="Q50" s="212"/>
      <c r="R50" s="260">
        <v>2271</v>
      </c>
      <c r="S50" s="241">
        <v>7</v>
      </c>
      <c r="T50" s="241">
        <v>7.7</v>
      </c>
      <c r="U50" s="241">
        <v>311.5</v>
      </c>
    </row>
    <row r="51" spans="2:21" ht="13.5" customHeight="1" x14ac:dyDescent="0.15">
      <c r="B51" s="240" t="s">
        <v>339</v>
      </c>
      <c r="C51" s="210"/>
      <c r="D51" s="213">
        <v>323.60000000000002</v>
      </c>
      <c r="E51" s="246">
        <v>2</v>
      </c>
      <c r="F51" s="247">
        <v>13.6</v>
      </c>
      <c r="G51" s="247">
        <v>58.1</v>
      </c>
      <c r="H51" s="208"/>
      <c r="I51" s="216" t="s">
        <v>328</v>
      </c>
      <c r="J51" s="206">
        <v>79.900000000000006</v>
      </c>
      <c r="K51" s="207">
        <v>1</v>
      </c>
      <c r="L51" s="207">
        <v>1</v>
      </c>
      <c r="M51" s="207">
        <v>7.8</v>
      </c>
      <c r="N51" s="227"/>
      <c r="O51" s="485" t="s">
        <v>268</v>
      </c>
      <c r="P51" s="487"/>
      <c r="Q51" s="212"/>
      <c r="R51" s="207">
        <v>1507</v>
      </c>
      <c r="S51" s="207">
        <v>6</v>
      </c>
      <c r="T51" s="207">
        <v>6.6</v>
      </c>
      <c r="U51" s="207">
        <v>299.8</v>
      </c>
    </row>
    <row r="52" spans="2:21" ht="13.5" customHeight="1" x14ac:dyDescent="0.15">
      <c r="B52" s="240" t="s">
        <v>343</v>
      </c>
      <c r="C52" s="210"/>
      <c r="D52" s="213">
        <v>203.8</v>
      </c>
      <c r="E52" s="246">
        <v>1</v>
      </c>
      <c r="F52" s="247">
        <v>6</v>
      </c>
      <c r="G52" s="247">
        <v>27.8</v>
      </c>
      <c r="H52" s="208"/>
      <c r="I52" s="216" t="s">
        <v>329</v>
      </c>
      <c r="J52" s="206">
        <v>128.6</v>
      </c>
      <c r="K52" s="207">
        <v>2</v>
      </c>
      <c r="L52" s="207">
        <v>2</v>
      </c>
      <c r="M52" s="207">
        <v>19.899999999999999</v>
      </c>
      <c r="N52" s="227"/>
      <c r="O52" s="485" t="s">
        <v>180</v>
      </c>
      <c r="P52" s="487"/>
      <c r="Q52" s="212"/>
      <c r="R52" s="207">
        <v>649</v>
      </c>
      <c r="S52" s="207">
        <v>1.5</v>
      </c>
      <c r="T52" s="207">
        <v>1.9</v>
      </c>
      <c r="U52" s="207">
        <v>77.400000000000006</v>
      </c>
    </row>
    <row r="53" spans="2:21" ht="13.5" customHeight="1" x14ac:dyDescent="0.15">
      <c r="B53" s="240" t="s">
        <v>340</v>
      </c>
      <c r="C53" s="210"/>
      <c r="D53" s="213">
        <v>479.4</v>
      </c>
      <c r="E53" s="246">
        <v>10</v>
      </c>
      <c r="F53" s="247">
        <v>12.6</v>
      </c>
      <c r="G53" s="247">
        <v>171.4</v>
      </c>
      <c r="H53" s="208"/>
      <c r="I53" s="216" t="s">
        <v>280</v>
      </c>
      <c r="J53" s="206">
        <v>213</v>
      </c>
      <c r="K53" s="207">
        <v>3</v>
      </c>
      <c r="L53" s="207">
        <v>2</v>
      </c>
      <c r="M53" s="207">
        <v>17.899999999999999</v>
      </c>
      <c r="N53" s="208"/>
      <c r="O53" s="485" t="s">
        <v>218</v>
      </c>
      <c r="P53" s="487"/>
      <c r="Q53" s="212"/>
      <c r="R53" s="206">
        <v>1286</v>
      </c>
      <c r="S53" s="206">
        <v>1</v>
      </c>
      <c r="T53" s="206">
        <v>0</v>
      </c>
      <c r="U53" s="206">
        <v>1.2</v>
      </c>
    </row>
    <row r="54" spans="2:21" ht="14.25" customHeight="1" x14ac:dyDescent="0.15">
      <c r="B54" s="240" t="s">
        <v>63</v>
      </c>
      <c r="C54" s="210"/>
      <c r="D54" s="213">
        <v>266.2</v>
      </c>
      <c r="E54" s="246">
        <v>5</v>
      </c>
      <c r="F54" s="247">
        <v>10.6</v>
      </c>
      <c r="G54" s="247">
        <v>118.7</v>
      </c>
      <c r="H54" s="208"/>
      <c r="I54" s="216" t="s">
        <v>330</v>
      </c>
      <c r="J54" s="206">
        <v>117.6</v>
      </c>
      <c r="K54" s="207">
        <v>2</v>
      </c>
      <c r="L54" s="207">
        <v>1</v>
      </c>
      <c r="M54" s="207">
        <v>8.1999999999999993</v>
      </c>
      <c r="N54" s="208"/>
      <c r="O54" s="485" t="s">
        <v>225</v>
      </c>
      <c r="P54" s="487"/>
      <c r="Q54" s="212"/>
      <c r="R54" s="218">
        <v>789</v>
      </c>
      <c r="S54" s="218">
        <v>2</v>
      </c>
      <c r="T54" s="218">
        <v>2</v>
      </c>
      <c r="U54" s="218">
        <v>60.8</v>
      </c>
    </row>
    <row r="55" spans="2:21" ht="14.65" customHeight="1" x14ac:dyDescent="0.15">
      <c r="B55" s="240" t="s">
        <v>64</v>
      </c>
      <c r="C55" s="210"/>
      <c r="D55" s="213">
        <v>295.2</v>
      </c>
      <c r="E55" s="246">
        <v>5</v>
      </c>
      <c r="F55" s="247">
        <v>9.6</v>
      </c>
      <c r="G55" s="247">
        <v>102.9</v>
      </c>
      <c r="H55" s="208"/>
      <c r="I55" s="216" t="s">
        <v>331</v>
      </c>
      <c r="J55" s="206">
        <v>12.6</v>
      </c>
      <c r="K55" s="207">
        <v>1</v>
      </c>
      <c r="L55" s="207">
        <v>0.5</v>
      </c>
      <c r="M55" s="207">
        <v>2.2000000000000002</v>
      </c>
      <c r="N55" s="208"/>
      <c r="O55" s="485" t="s">
        <v>267</v>
      </c>
      <c r="P55" s="487"/>
      <c r="Q55" s="212"/>
      <c r="R55" s="218">
        <v>323</v>
      </c>
      <c r="S55" s="218">
        <v>1</v>
      </c>
      <c r="T55" s="218">
        <v>1</v>
      </c>
      <c r="U55" s="218">
        <v>29.3</v>
      </c>
    </row>
    <row r="56" spans="2:21" ht="14.65" customHeight="1" x14ac:dyDescent="0.15">
      <c r="B56" s="248" t="s">
        <v>467</v>
      </c>
      <c r="C56" s="210"/>
      <c r="D56" s="213">
        <v>620.29999999999995</v>
      </c>
      <c r="E56" s="246">
        <v>5</v>
      </c>
      <c r="F56" s="247">
        <v>12.3</v>
      </c>
      <c r="G56" s="247">
        <v>214.5</v>
      </c>
      <c r="H56" s="208"/>
      <c r="I56" s="216" t="s">
        <v>332</v>
      </c>
      <c r="J56" s="206">
        <v>64.900000000000006</v>
      </c>
      <c r="K56" s="207">
        <v>1</v>
      </c>
      <c r="L56" s="207">
        <v>2</v>
      </c>
      <c r="M56" s="207">
        <v>10.3</v>
      </c>
      <c r="N56" s="208"/>
      <c r="O56" s="255"/>
      <c r="P56" s="248"/>
      <c r="Q56" s="212"/>
      <c r="R56" s="503" t="s">
        <v>392</v>
      </c>
      <c r="S56" s="504"/>
      <c r="T56" s="504"/>
      <c r="U56" s="504"/>
    </row>
    <row r="57" spans="2:21" ht="14.25" customHeight="1" thickBot="1" x14ac:dyDescent="0.2">
      <c r="B57" s="248" t="s">
        <v>65</v>
      </c>
      <c r="C57" s="207"/>
      <c r="D57" s="261">
        <v>134.19999999999999</v>
      </c>
      <c r="E57" s="262">
        <v>2</v>
      </c>
      <c r="F57" s="263">
        <v>4</v>
      </c>
      <c r="G57" s="264">
        <v>58.5</v>
      </c>
      <c r="H57" s="265"/>
      <c r="I57" s="216" t="s">
        <v>266</v>
      </c>
      <c r="J57" s="206">
        <v>697.4</v>
      </c>
      <c r="K57" s="207">
        <v>4</v>
      </c>
      <c r="L57" s="207">
        <v>13.5</v>
      </c>
      <c r="M57" s="207">
        <v>143.30000000000001</v>
      </c>
      <c r="N57" s="266"/>
      <c r="O57" s="255"/>
      <c r="P57" s="248"/>
      <c r="Q57" s="212"/>
      <c r="R57" s="505" t="s">
        <v>468</v>
      </c>
      <c r="S57" s="506"/>
      <c r="T57" s="506"/>
      <c r="U57" s="506"/>
    </row>
    <row r="58" spans="2:21" x14ac:dyDescent="0.15">
      <c r="B58" s="267" t="s">
        <v>469</v>
      </c>
      <c r="C58" s="267"/>
      <c r="D58" s="210"/>
      <c r="E58" s="210"/>
      <c r="F58" s="210"/>
      <c r="G58" s="210"/>
      <c r="H58" s="268"/>
      <c r="I58" s="268"/>
      <c r="J58" s="269"/>
      <c r="K58" s="270"/>
      <c r="L58" s="270"/>
      <c r="M58" s="270"/>
      <c r="N58" s="269"/>
      <c r="O58" s="271"/>
      <c r="P58" s="272"/>
      <c r="Q58" s="270"/>
      <c r="R58" s="273"/>
      <c r="S58" s="273"/>
      <c r="T58" s="273"/>
      <c r="U58" s="273"/>
    </row>
    <row r="59" spans="2:21" x14ac:dyDescent="0.15">
      <c r="H59" s="44"/>
      <c r="I59" s="45"/>
      <c r="J59" s="45"/>
      <c r="K59" s="45"/>
      <c r="L59" s="45"/>
      <c r="M59" s="45"/>
      <c r="N59" s="44"/>
      <c r="O59" s="44"/>
      <c r="P59" s="44"/>
      <c r="Q59" s="44"/>
      <c r="R59" s="44"/>
      <c r="S59" s="44"/>
      <c r="T59" s="44"/>
      <c r="U59" s="44"/>
    </row>
    <row r="60" spans="2:21" x14ac:dyDescent="0.15">
      <c r="H60" s="47"/>
      <c r="I60" s="46"/>
      <c r="J60" s="46"/>
      <c r="K60" s="46"/>
      <c r="L60" s="46"/>
      <c r="M60" s="46"/>
      <c r="N60" s="47"/>
      <c r="O60" s="44"/>
      <c r="P60" s="44"/>
      <c r="Q60" s="44"/>
      <c r="R60" s="44"/>
      <c r="S60" s="44"/>
      <c r="T60" s="44"/>
      <c r="U60" s="44"/>
    </row>
    <row r="61" spans="2:21" x14ac:dyDescent="0.15">
      <c r="H61" s="47"/>
      <c r="I61" s="46"/>
      <c r="J61" s="46"/>
      <c r="K61" s="46"/>
      <c r="L61" s="46"/>
      <c r="M61" s="46"/>
      <c r="Q61" s="46"/>
      <c r="R61" s="46"/>
      <c r="S61" s="46"/>
      <c r="T61" s="46"/>
      <c r="U61" s="46"/>
    </row>
  </sheetData>
  <mergeCells count="61">
    <mergeCell ref="R56:U56"/>
    <mergeCell ref="R57:U57"/>
    <mergeCell ref="O55:P55"/>
    <mergeCell ref="O45:P45"/>
    <mergeCell ref="O46:P46"/>
    <mergeCell ref="O52:P52"/>
    <mergeCell ref="O53:P53"/>
    <mergeCell ref="O54:P54"/>
    <mergeCell ref="O30:P30"/>
    <mergeCell ref="O31:P31"/>
    <mergeCell ref="O32:P32"/>
    <mergeCell ref="O33:P33"/>
    <mergeCell ref="O34:P34"/>
    <mergeCell ref="O35:P35"/>
    <mergeCell ref="O36:P36"/>
    <mergeCell ref="O37:P37"/>
    <mergeCell ref="O38:P38"/>
    <mergeCell ref="O39:P39"/>
    <mergeCell ref="O40:P40"/>
    <mergeCell ref="O41:P41"/>
    <mergeCell ref="O50:P50"/>
    <mergeCell ref="O51:P51"/>
    <mergeCell ref="O43:P43"/>
    <mergeCell ref="O48:P48"/>
    <mergeCell ref="O49:P49"/>
    <mergeCell ref="O44:P44"/>
    <mergeCell ref="O13:P13"/>
    <mergeCell ref="O17:P17"/>
    <mergeCell ref="O18:P18"/>
    <mergeCell ref="O19:P19"/>
    <mergeCell ref="O20:P20"/>
    <mergeCell ref="U4:U5"/>
    <mergeCell ref="M4:M5"/>
    <mergeCell ref="O4:P5"/>
    <mergeCell ref="O8:P8"/>
    <mergeCell ref="B2:I2"/>
    <mergeCell ref="I4:I5"/>
    <mergeCell ref="B3:E3"/>
    <mergeCell ref="L4:L5"/>
    <mergeCell ref="T4:T5"/>
    <mergeCell ref="G4:G5"/>
    <mergeCell ref="B4:B5"/>
    <mergeCell ref="F4:F5"/>
    <mergeCell ref="O6:P6"/>
    <mergeCell ref="O7:P7"/>
    <mergeCell ref="O29:P29"/>
    <mergeCell ref="O9:P9"/>
    <mergeCell ref="O21:P21"/>
    <mergeCell ref="O11:P11"/>
    <mergeCell ref="O10:P10"/>
    <mergeCell ref="O26:P26"/>
    <mergeCell ref="O22:P22"/>
    <mergeCell ref="O14:P14"/>
    <mergeCell ref="O15:P15"/>
    <mergeCell ref="O12:P12"/>
    <mergeCell ref="O24:P24"/>
    <mergeCell ref="O23:P23"/>
    <mergeCell ref="O25:P25"/>
    <mergeCell ref="O16:P16"/>
    <mergeCell ref="O28:P28"/>
    <mergeCell ref="O27:P27"/>
  </mergeCells>
  <phoneticPr fontId="2"/>
  <printOptions horizontalCentered="1"/>
  <pageMargins left="0.51181102362204722" right="0.51181102362204722" top="0.74803149606299213" bottom="0.74803149606299213" header="0.51181102362204722" footer="0.51181102362204722"/>
  <pageSetup paperSize="9" scale="95"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10"/>
  <sheetViews>
    <sheetView showGridLines="0" zoomScaleNormal="100" zoomScaleSheetLayoutView="100" workbookViewId="0">
      <selection activeCell="B2" sqref="B2:I10"/>
    </sheetView>
  </sheetViews>
  <sheetFormatPr defaultRowHeight="13.5" x14ac:dyDescent="0.15"/>
  <cols>
    <col min="1" max="1" width="14.125" style="3" bestFit="1" customWidth="1"/>
    <col min="2" max="2" width="11.625" style="3" customWidth="1"/>
    <col min="3" max="9" width="11.375" style="3" customWidth="1"/>
    <col min="10" max="16384" width="9" style="3"/>
  </cols>
  <sheetData>
    <row r="2" spans="1:9" ht="28.5" customHeight="1" thickBot="1" x14ac:dyDescent="0.25">
      <c r="A2" s="6"/>
      <c r="B2" s="448" t="s">
        <v>470</v>
      </c>
      <c r="C2" s="448"/>
      <c r="D2" s="448"/>
      <c r="E2" s="448"/>
      <c r="F2" s="448"/>
      <c r="G2" s="448"/>
      <c r="H2" s="448"/>
      <c r="I2" s="448"/>
    </row>
    <row r="3" spans="1:9" ht="13.5" customHeight="1" x14ac:dyDescent="0.15">
      <c r="B3" s="456" t="s">
        <v>59</v>
      </c>
      <c r="C3" s="507" t="s">
        <v>206</v>
      </c>
      <c r="D3" s="507" t="s">
        <v>207</v>
      </c>
      <c r="E3" s="507" t="s">
        <v>202</v>
      </c>
      <c r="F3" s="507" t="s">
        <v>203</v>
      </c>
      <c r="G3" s="508" t="s">
        <v>82</v>
      </c>
      <c r="H3" s="509" t="s">
        <v>237</v>
      </c>
      <c r="I3" s="510"/>
    </row>
    <row r="4" spans="1:9" ht="24" x14ac:dyDescent="0.15">
      <c r="B4" s="457"/>
      <c r="C4" s="470"/>
      <c r="D4" s="470"/>
      <c r="E4" s="470"/>
      <c r="F4" s="470"/>
      <c r="G4" s="445"/>
      <c r="H4" s="168" t="s">
        <v>241</v>
      </c>
      <c r="I4" s="274" t="s">
        <v>60</v>
      </c>
    </row>
    <row r="5" spans="1:9" x14ac:dyDescent="0.15">
      <c r="B5" s="138" t="s">
        <v>379</v>
      </c>
      <c r="C5" s="275">
        <v>123669</v>
      </c>
      <c r="D5" s="275">
        <v>44755</v>
      </c>
      <c r="E5" s="276">
        <v>14097</v>
      </c>
      <c r="F5" s="276">
        <v>1379</v>
      </c>
      <c r="G5" s="277">
        <v>55116</v>
      </c>
      <c r="H5" s="278">
        <v>315</v>
      </c>
      <c r="I5" s="278">
        <v>30.8</v>
      </c>
    </row>
    <row r="6" spans="1:9" x14ac:dyDescent="0.15">
      <c r="B6" s="143">
        <v>24</v>
      </c>
      <c r="C6" s="279">
        <v>114705</v>
      </c>
      <c r="D6" s="275">
        <v>45992</v>
      </c>
      <c r="E6" s="275">
        <v>14404</v>
      </c>
      <c r="F6" s="275">
        <v>1384</v>
      </c>
      <c r="G6" s="275">
        <v>54572</v>
      </c>
      <c r="H6" s="280">
        <v>313.2</v>
      </c>
      <c r="I6" s="278">
        <v>30.1</v>
      </c>
    </row>
    <row r="7" spans="1:9" x14ac:dyDescent="0.15">
      <c r="B7" s="143">
        <v>25</v>
      </c>
      <c r="C7" s="279">
        <v>97179</v>
      </c>
      <c r="D7" s="275">
        <v>38243</v>
      </c>
      <c r="E7" s="275">
        <v>10937</v>
      </c>
      <c r="F7" s="275">
        <v>1039</v>
      </c>
      <c r="G7" s="275">
        <v>35748</v>
      </c>
      <c r="H7" s="281">
        <v>286</v>
      </c>
      <c r="I7" s="278">
        <v>27.2</v>
      </c>
    </row>
    <row r="8" spans="1:9" x14ac:dyDescent="0.15">
      <c r="B8" s="143">
        <v>26</v>
      </c>
      <c r="C8" s="279">
        <v>103552</v>
      </c>
      <c r="D8" s="275">
        <v>36383</v>
      </c>
      <c r="E8" s="275">
        <v>9659</v>
      </c>
      <c r="F8" s="275">
        <v>996</v>
      </c>
      <c r="G8" s="275">
        <v>37383</v>
      </c>
      <c r="H8" s="281">
        <v>265.5</v>
      </c>
      <c r="I8" s="278">
        <v>27.4</v>
      </c>
    </row>
    <row r="9" spans="1:9" ht="14.25" thickBot="1" x14ac:dyDescent="0.2">
      <c r="B9" s="282">
        <v>27</v>
      </c>
      <c r="C9" s="283">
        <v>112807</v>
      </c>
      <c r="D9" s="284">
        <v>40829</v>
      </c>
      <c r="E9" s="284">
        <v>9792</v>
      </c>
      <c r="F9" s="284">
        <v>1056</v>
      </c>
      <c r="G9" s="284">
        <v>40657</v>
      </c>
      <c r="H9" s="285">
        <v>239.8</v>
      </c>
      <c r="I9" s="286">
        <v>25.9</v>
      </c>
    </row>
    <row r="10" spans="1:9" x14ac:dyDescent="0.15">
      <c r="B10" s="280" t="s">
        <v>183</v>
      </c>
      <c r="C10" s="280"/>
      <c r="D10" s="280"/>
      <c r="E10" s="280"/>
      <c r="F10" s="280"/>
      <c r="G10" s="280"/>
      <c r="H10" s="280"/>
      <c r="I10" s="280"/>
    </row>
    <row r="11" spans="1:9" ht="9.9499999999999993" customHeight="1" x14ac:dyDescent="0.15"/>
    <row r="12" spans="1:9" ht="9.9499999999999993" customHeight="1" x14ac:dyDescent="0.15"/>
    <row r="13" spans="1:9" ht="9.9499999999999993" customHeight="1" x14ac:dyDescent="0.15"/>
    <row r="14" spans="1:9" ht="9.9499999999999993" customHeight="1" x14ac:dyDescent="0.15"/>
    <row r="15" spans="1:9" ht="9.9499999999999993" customHeight="1" x14ac:dyDescent="0.15"/>
    <row r="16" spans="1:9" ht="9.9499999999999993" customHeight="1" x14ac:dyDescent="0.15"/>
    <row r="17" ht="9.9499999999999993" customHeight="1" x14ac:dyDescent="0.15"/>
    <row r="18" ht="9.9499999999999993" customHeight="1" x14ac:dyDescent="0.15"/>
    <row r="19" ht="9.9499999999999993" customHeight="1" x14ac:dyDescent="0.15"/>
    <row r="20" ht="9.9499999999999993" customHeight="1" x14ac:dyDescent="0.15"/>
    <row r="21" ht="9.9499999999999993" customHeight="1" x14ac:dyDescent="0.15"/>
    <row r="22" ht="9.9499999999999993" customHeight="1" x14ac:dyDescent="0.15"/>
    <row r="23" ht="9.9499999999999993" customHeight="1" x14ac:dyDescent="0.15"/>
    <row r="24" ht="9.9499999999999993" customHeight="1" x14ac:dyDescent="0.15"/>
    <row r="25" ht="9.9499999999999993" customHeight="1" x14ac:dyDescent="0.15"/>
    <row r="26" ht="9.9499999999999993" customHeight="1" x14ac:dyDescent="0.15"/>
    <row r="27" ht="9.9499999999999993" customHeight="1" x14ac:dyDescent="0.15"/>
    <row r="28" ht="9.9499999999999993" customHeight="1" x14ac:dyDescent="0.15"/>
    <row r="29" ht="9.9499999999999993" customHeight="1" x14ac:dyDescent="0.15"/>
    <row r="30" ht="9.9499999999999993" customHeight="1" x14ac:dyDescent="0.15"/>
    <row r="31" ht="9.9499999999999993" customHeight="1" x14ac:dyDescent="0.15"/>
    <row r="32" ht="9.9499999999999993" customHeight="1" x14ac:dyDescent="0.15"/>
    <row r="33" ht="9.9499999999999993" customHeight="1" x14ac:dyDescent="0.15"/>
    <row r="34" ht="9.9499999999999993" customHeight="1" x14ac:dyDescent="0.15"/>
    <row r="35" ht="9.9499999999999993" customHeight="1" x14ac:dyDescent="0.15"/>
    <row r="36" ht="9.9499999999999993" customHeight="1" x14ac:dyDescent="0.15"/>
    <row r="37" ht="9.9499999999999993" customHeight="1" x14ac:dyDescent="0.15"/>
    <row r="38" ht="9.9499999999999993" customHeight="1" x14ac:dyDescent="0.15"/>
    <row r="39" ht="9.9499999999999993" customHeight="1" x14ac:dyDescent="0.15"/>
    <row r="40" ht="9.9499999999999993" customHeight="1" x14ac:dyDescent="0.15"/>
    <row r="41" ht="9.9499999999999993" customHeight="1" x14ac:dyDescent="0.15"/>
    <row r="42" ht="9.9499999999999993" customHeight="1" x14ac:dyDescent="0.15"/>
    <row r="43" ht="9.9499999999999993" customHeight="1" x14ac:dyDescent="0.15"/>
    <row r="44" ht="9.9499999999999993" customHeight="1" x14ac:dyDescent="0.15"/>
    <row r="45" ht="9.9499999999999993" customHeight="1" x14ac:dyDescent="0.15"/>
    <row r="46" ht="9.9499999999999993" customHeight="1" x14ac:dyDescent="0.15"/>
    <row r="47" ht="9.9499999999999993" customHeight="1" x14ac:dyDescent="0.15"/>
    <row r="48" ht="9.9499999999999993" customHeight="1" x14ac:dyDescent="0.15"/>
    <row r="49" ht="9.9499999999999993" customHeight="1" x14ac:dyDescent="0.15"/>
    <row r="50" ht="9.9499999999999993" customHeight="1" x14ac:dyDescent="0.15"/>
    <row r="51" ht="9.9499999999999993" customHeight="1" x14ac:dyDescent="0.15"/>
    <row r="52" ht="9.9499999999999993" customHeight="1" x14ac:dyDescent="0.15"/>
    <row r="53" ht="9.9499999999999993" customHeight="1" x14ac:dyDescent="0.15"/>
    <row r="54" ht="9.9499999999999993" customHeight="1" x14ac:dyDescent="0.15"/>
    <row r="55" ht="9.9499999999999993" customHeight="1" x14ac:dyDescent="0.15"/>
    <row r="56" ht="9.9499999999999993" customHeight="1" x14ac:dyDescent="0.15"/>
    <row r="57" ht="9.9499999999999993" customHeight="1" x14ac:dyDescent="0.15"/>
    <row r="58" ht="9.9499999999999993" customHeight="1" x14ac:dyDescent="0.15"/>
    <row r="59" ht="9.9499999999999993" customHeight="1" x14ac:dyDescent="0.15"/>
    <row r="60" ht="9.9499999999999993" customHeight="1" x14ac:dyDescent="0.15"/>
    <row r="61" ht="9.9499999999999993" customHeight="1" x14ac:dyDescent="0.15"/>
    <row r="62" ht="9.9499999999999993" customHeight="1" x14ac:dyDescent="0.15"/>
    <row r="63" ht="9.9499999999999993" customHeight="1" x14ac:dyDescent="0.15"/>
    <row r="64" ht="9.9499999999999993" customHeight="1" x14ac:dyDescent="0.15"/>
    <row r="65" ht="9.9499999999999993" customHeight="1" x14ac:dyDescent="0.15"/>
    <row r="66" ht="9.9499999999999993" customHeight="1" x14ac:dyDescent="0.15"/>
    <row r="67" ht="9.9499999999999993" customHeight="1" x14ac:dyDescent="0.15"/>
    <row r="68" ht="9.9499999999999993" customHeight="1" x14ac:dyDescent="0.15"/>
    <row r="69" ht="9.9499999999999993" customHeight="1" x14ac:dyDescent="0.15"/>
    <row r="70" ht="9.9499999999999993" customHeight="1" x14ac:dyDescent="0.15"/>
    <row r="71" ht="9.9499999999999993" customHeight="1" x14ac:dyDescent="0.15"/>
    <row r="72" ht="9.9499999999999993" customHeight="1" x14ac:dyDescent="0.15"/>
    <row r="73" ht="9.9499999999999993" customHeight="1" x14ac:dyDescent="0.15"/>
    <row r="74" ht="9.9499999999999993" customHeight="1" x14ac:dyDescent="0.15"/>
    <row r="75" ht="9.9499999999999993" customHeight="1" x14ac:dyDescent="0.15"/>
    <row r="76" ht="9.9499999999999993" customHeight="1" x14ac:dyDescent="0.15"/>
    <row r="77" ht="9.9499999999999993" customHeight="1" x14ac:dyDescent="0.15"/>
    <row r="78" ht="9.9499999999999993" customHeight="1" x14ac:dyDescent="0.15"/>
    <row r="79" ht="9.9499999999999993" customHeight="1" x14ac:dyDescent="0.15"/>
    <row r="80" ht="9.9499999999999993" customHeight="1" x14ac:dyDescent="0.15"/>
    <row r="81" ht="9.9499999999999993" customHeight="1" x14ac:dyDescent="0.15"/>
    <row r="82" ht="9.9499999999999993" customHeight="1" x14ac:dyDescent="0.15"/>
    <row r="83" ht="9.9499999999999993" customHeight="1" x14ac:dyDescent="0.15"/>
    <row r="84" ht="9.9499999999999993" customHeight="1" x14ac:dyDescent="0.15"/>
    <row r="85" ht="9.9499999999999993" customHeight="1" x14ac:dyDescent="0.15"/>
    <row r="86" ht="9.9499999999999993" customHeight="1" x14ac:dyDescent="0.15"/>
    <row r="87" ht="9.9499999999999993" customHeight="1" x14ac:dyDescent="0.15"/>
    <row r="88" ht="9.9499999999999993" customHeight="1" x14ac:dyDescent="0.15"/>
    <row r="89" ht="9.9499999999999993" customHeight="1" x14ac:dyDescent="0.15"/>
    <row r="90" ht="9.9499999999999993" customHeight="1" x14ac:dyDescent="0.15"/>
    <row r="91" ht="9.9499999999999993" customHeight="1" x14ac:dyDescent="0.15"/>
    <row r="92" ht="9.9499999999999993" customHeight="1" x14ac:dyDescent="0.15"/>
    <row r="93" ht="9.9499999999999993" customHeight="1" x14ac:dyDescent="0.15"/>
    <row r="94" ht="9.9499999999999993" customHeight="1" x14ac:dyDescent="0.15"/>
    <row r="95" ht="9.9499999999999993" customHeight="1" x14ac:dyDescent="0.15"/>
    <row r="96" ht="9.9499999999999993" customHeight="1" x14ac:dyDescent="0.15"/>
    <row r="97" ht="9.9499999999999993" customHeight="1" x14ac:dyDescent="0.15"/>
    <row r="98" ht="9.9499999999999993" customHeight="1" x14ac:dyDescent="0.15"/>
    <row r="99" ht="9.9499999999999993" customHeight="1" x14ac:dyDescent="0.15"/>
    <row r="100" ht="9.9499999999999993" customHeight="1" x14ac:dyDescent="0.15"/>
    <row r="101" ht="9.9499999999999993" customHeight="1" x14ac:dyDescent="0.15"/>
    <row r="102" ht="9.9499999999999993" customHeight="1" x14ac:dyDescent="0.15"/>
    <row r="103" ht="9.9499999999999993" customHeight="1" x14ac:dyDescent="0.15"/>
    <row r="104" ht="9.9499999999999993" customHeight="1" x14ac:dyDescent="0.15"/>
    <row r="105" ht="9.9499999999999993" customHeight="1" x14ac:dyDescent="0.15"/>
    <row r="106" ht="9.9499999999999993" customHeight="1" x14ac:dyDescent="0.15"/>
    <row r="107" ht="9.9499999999999993" customHeight="1" x14ac:dyDescent="0.15"/>
    <row r="108" ht="9.9499999999999993" customHeight="1" x14ac:dyDescent="0.15"/>
    <row r="109" ht="9.9499999999999993" customHeight="1" x14ac:dyDescent="0.15"/>
    <row r="110" ht="9.9499999999999993" customHeight="1" x14ac:dyDescent="0.15"/>
  </sheetData>
  <mergeCells count="8">
    <mergeCell ref="B2:I2"/>
    <mergeCell ref="B3:B4"/>
    <mergeCell ref="C3:C4"/>
    <mergeCell ref="G3:G4"/>
    <mergeCell ref="H3:I3"/>
    <mergeCell ref="F3:F4"/>
    <mergeCell ref="E3:E4"/>
    <mergeCell ref="D3:D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5"/>
  <sheetViews>
    <sheetView showGridLines="0" zoomScaleNormal="100" zoomScaleSheetLayoutView="140" workbookViewId="0">
      <selection activeCell="B2" sqref="B2:J2"/>
    </sheetView>
  </sheetViews>
  <sheetFormatPr defaultRowHeight="13.5" x14ac:dyDescent="0.15"/>
  <cols>
    <col min="1" max="1" width="14.125" style="3" bestFit="1" customWidth="1"/>
    <col min="2" max="2" width="11.625" style="3" customWidth="1"/>
    <col min="3" max="7" width="11.875" style="3" customWidth="1"/>
    <col min="8" max="8" width="2.375" style="3" customWidth="1"/>
    <col min="9" max="9" width="13.875" style="3" bestFit="1" customWidth="1"/>
    <col min="10" max="10" width="4.375" style="3" customWidth="1"/>
    <col min="11" max="16384" width="9" style="3"/>
  </cols>
  <sheetData>
    <row r="2" spans="1:10" ht="28.5" customHeight="1" thickBot="1" x14ac:dyDescent="0.25">
      <c r="A2" s="6"/>
      <c r="B2" s="448" t="s">
        <v>471</v>
      </c>
      <c r="C2" s="448"/>
      <c r="D2" s="448"/>
      <c r="E2" s="448"/>
      <c r="F2" s="448"/>
      <c r="G2" s="448"/>
      <c r="H2" s="448"/>
      <c r="I2" s="448"/>
      <c r="J2" s="448"/>
    </row>
    <row r="3" spans="1:10" x14ac:dyDescent="0.15">
      <c r="B3" s="456" t="s">
        <v>59</v>
      </c>
      <c r="C3" s="471" t="s">
        <v>83</v>
      </c>
      <c r="D3" s="478"/>
      <c r="E3" s="471" t="s">
        <v>84</v>
      </c>
      <c r="F3" s="478"/>
      <c r="G3" s="523" t="s">
        <v>85</v>
      </c>
      <c r="H3" s="476" t="s">
        <v>86</v>
      </c>
      <c r="I3" s="477"/>
      <c r="J3" s="477"/>
    </row>
    <row r="4" spans="1:10" x14ac:dyDescent="0.15">
      <c r="B4" s="457"/>
      <c r="C4" s="137" t="s">
        <v>472</v>
      </c>
      <c r="D4" s="137" t="s">
        <v>242</v>
      </c>
      <c r="E4" s="137" t="s">
        <v>472</v>
      </c>
      <c r="F4" s="137" t="s">
        <v>242</v>
      </c>
      <c r="G4" s="462"/>
      <c r="H4" s="447"/>
      <c r="I4" s="449"/>
      <c r="J4" s="449"/>
    </row>
    <row r="5" spans="1:10" x14ac:dyDescent="0.15">
      <c r="B5" s="450" t="s">
        <v>379</v>
      </c>
      <c r="C5" s="287">
        <v>111</v>
      </c>
      <c r="D5" s="288">
        <v>63</v>
      </c>
      <c r="E5" s="289">
        <v>1173</v>
      </c>
      <c r="F5" s="288">
        <v>63</v>
      </c>
      <c r="G5" s="288" t="s">
        <v>177</v>
      </c>
      <c r="H5" s="278"/>
      <c r="I5" s="290" t="s">
        <v>217</v>
      </c>
      <c r="J5" s="291" t="s">
        <v>155</v>
      </c>
    </row>
    <row r="6" spans="1:10" x14ac:dyDescent="0.15">
      <c r="B6" s="450"/>
      <c r="C6" s="287"/>
      <c r="D6" s="288"/>
      <c r="E6" s="289"/>
      <c r="F6" s="288"/>
      <c r="G6" s="288"/>
      <c r="H6" s="278"/>
      <c r="I6" s="292" t="s">
        <v>204</v>
      </c>
      <c r="J6" s="291" t="s">
        <v>155</v>
      </c>
    </row>
    <row r="7" spans="1:10" x14ac:dyDescent="0.15">
      <c r="B7" s="521">
        <v>24</v>
      </c>
      <c r="C7" s="287">
        <v>111</v>
      </c>
      <c r="D7" s="288">
        <v>62</v>
      </c>
      <c r="E7" s="289">
        <v>1151</v>
      </c>
      <c r="F7" s="288">
        <v>62</v>
      </c>
      <c r="G7" s="288" t="s">
        <v>177</v>
      </c>
      <c r="H7" s="278"/>
      <c r="I7" s="290" t="s">
        <v>217</v>
      </c>
      <c r="J7" s="293" t="s">
        <v>155</v>
      </c>
    </row>
    <row r="8" spans="1:10" x14ac:dyDescent="0.15">
      <c r="B8" s="450"/>
      <c r="C8" s="287"/>
      <c r="D8" s="288"/>
      <c r="E8" s="289"/>
      <c r="F8" s="288"/>
      <c r="G8" s="288"/>
      <c r="H8" s="278"/>
      <c r="I8" s="292" t="s">
        <v>204</v>
      </c>
      <c r="J8" s="291" t="s">
        <v>155</v>
      </c>
    </row>
    <row r="9" spans="1:10" ht="13.5" customHeight="1" x14ac:dyDescent="0.15">
      <c r="B9" s="521">
        <v>25</v>
      </c>
      <c r="C9" s="513">
        <v>108</v>
      </c>
      <c r="D9" s="511">
        <v>62</v>
      </c>
      <c r="E9" s="515">
        <v>1138</v>
      </c>
      <c r="F9" s="511">
        <v>62</v>
      </c>
      <c r="G9" s="511" t="s">
        <v>177</v>
      </c>
      <c r="H9" s="278"/>
      <c r="I9" s="290" t="s">
        <v>217</v>
      </c>
      <c r="J9" s="291" t="s">
        <v>155</v>
      </c>
    </row>
    <row r="10" spans="1:10" x14ac:dyDescent="0.15">
      <c r="B10" s="450"/>
      <c r="C10" s="513"/>
      <c r="D10" s="511"/>
      <c r="E10" s="515"/>
      <c r="F10" s="511"/>
      <c r="G10" s="511"/>
      <c r="H10" s="278"/>
      <c r="I10" s="292" t="s">
        <v>204</v>
      </c>
      <c r="J10" s="291" t="s">
        <v>155</v>
      </c>
    </row>
    <row r="11" spans="1:10" ht="13.5" customHeight="1" x14ac:dyDescent="0.15">
      <c r="B11" s="519">
        <v>26</v>
      </c>
      <c r="C11" s="517">
        <v>106</v>
      </c>
      <c r="D11" s="511">
        <v>62</v>
      </c>
      <c r="E11" s="515">
        <v>1122</v>
      </c>
      <c r="F11" s="511">
        <v>62</v>
      </c>
      <c r="G11" s="511" t="s">
        <v>177</v>
      </c>
      <c r="H11" s="278"/>
      <c r="I11" s="290" t="s">
        <v>217</v>
      </c>
      <c r="J11" s="291" t="s">
        <v>155</v>
      </c>
    </row>
    <row r="12" spans="1:10" x14ac:dyDescent="0.15">
      <c r="B12" s="520"/>
      <c r="C12" s="517"/>
      <c r="D12" s="511"/>
      <c r="E12" s="515"/>
      <c r="F12" s="511"/>
      <c r="G12" s="511"/>
      <c r="H12" s="278"/>
      <c r="I12" s="292" t="s">
        <v>204</v>
      </c>
      <c r="J12" s="291" t="s">
        <v>155</v>
      </c>
    </row>
    <row r="13" spans="1:10" ht="13.5" customHeight="1" x14ac:dyDescent="0.15">
      <c r="B13" s="521">
        <v>27</v>
      </c>
      <c r="C13" s="513">
        <v>106</v>
      </c>
      <c r="D13" s="511">
        <v>61</v>
      </c>
      <c r="E13" s="515">
        <v>1122</v>
      </c>
      <c r="F13" s="511">
        <v>61</v>
      </c>
      <c r="G13" s="511" t="s">
        <v>177</v>
      </c>
      <c r="H13" s="278"/>
      <c r="I13" s="290" t="s">
        <v>217</v>
      </c>
      <c r="J13" s="291" t="s">
        <v>155</v>
      </c>
    </row>
    <row r="14" spans="1:10" ht="14.25" thickBot="1" x14ac:dyDescent="0.2">
      <c r="B14" s="522"/>
      <c r="C14" s="514"/>
      <c r="D14" s="512"/>
      <c r="E14" s="516"/>
      <c r="F14" s="512"/>
      <c r="G14" s="512"/>
      <c r="H14" s="286"/>
      <c r="I14" s="296" t="s">
        <v>204</v>
      </c>
      <c r="J14" s="297" t="s">
        <v>155</v>
      </c>
    </row>
    <row r="15" spans="1:10" x14ac:dyDescent="0.15">
      <c r="B15" s="518" t="s">
        <v>183</v>
      </c>
      <c r="C15" s="518"/>
      <c r="D15" s="518"/>
      <c r="E15" s="167"/>
      <c r="F15" s="167"/>
      <c r="G15" s="167"/>
      <c r="H15" s="298"/>
      <c r="I15" s="167"/>
      <c r="J15" s="299"/>
    </row>
  </sheetData>
  <mergeCells count="27">
    <mergeCell ref="B15:D15"/>
    <mergeCell ref="B11:B12"/>
    <mergeCell ref="B7:B8"/>
    <mergeCell ref="B13:B14"/>
    <mergeCell ref="B2:J2"/>
    <mergeCell ref="B3:B4"/>
    <mergeCell ref="C3:D3"/>
    <mergeCell ref="B5:B6"/>
    <mergeCell ref="D13:D14"/>
    <mergeCell ref="G3:G4"/>
    <mergeCell ref="E3:F3"/>
    <mergeCell ref="H3:J4"/>
    <mergeCell ref="E9:E10"/>
    <mergeCell ref="F9:F10"/>
    <mergeCell ref="G11:G12"/>
    <mergeCell ref="B9:B10"/>
    <mergeCell ref="G13:G14"/>
    <mergeCell ref="C13:C14"/>
    <mergeCell ref="E13:E14"/>
    <mergeCell ref="F13:F14"/>
    <mergeCell ref="G9:G10"/>
    <mergeCell ref="C11:C12"/>
    <mergeCell ref="D11:D12"/>
    <mergeCell ref="E11:E12"/>
    <mergeCell ref="F11:F12"/>
    <mergeCell ref="D9:D10"/>
    <mergeCell ref="C9:C10"/>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統計表一覧</vt:lpstr>
      <vt:lpstr>106 </vt:lpstr>
      <vt:lpstr>107-1</vt:lpstr>
      <vt:lpstr>107-2</vt:lpstr>
      <vt:lpstr>107-3</vt:lpstr>
      <vt:lpstr>108(1)</vt:lpstr>
      <vt:lpstr>108(2)</vt:lpstr>
      <vt:lpstr>109</vt:lpstr>
      <vt:lpstr>110</vt:lpstr>
      <vt:lpstr>111</vt:lpstr>
      <vt:lpstr>112</vt:lpstr>
      <vt:lpstr>113</vt:lpstr>
      <vt:lpstr>114</vt:lpstr>
      <vt:lpstr>115</vt:lpstr>
      <vt:lpstr>116(1)</vt:lpstr>
      <vt:lpstr>116(2)</vt:lpstr>
      <vt:lpstr>117</vt:lpstr>
      <vt:lpstr>118</vt:lpstr>
      <vt:lpstr>'106 '!Print_Area</vt:lpstr>
      <vt:lpstr>'107-1'!Print_Area</vt:lpstr>
      <vt:lpstr>'107-2'!Print_Area</vt:lpstr>
      <vt:lpstr>'107-3'!Print_Area</vt:lpstr>
      <vt:lpstr>'108(1)'!Print_Area</vt:lpstr>
      <vt:lpstr>'108(2)'!Print_Area</vt:lpstr>
      <vt:lpstr>'109'!Print_Area</vt:lpstr>
      <vt:lpstr>'110'!Print_Area</vt:lpstr>
      <vt:lpstr>'111'!Print_Area</vt:lpstr>
      <vt:lpstr>'112'!Print_Area</vt:lpstr>
      <vt:lpstr>'113'!Print_Area</vt:lpstr>
      <vt:lpstr>'114'!Print_Area</vt:lpstr>
      <vt:lpstr>'115'!Print_Area</vt:lpstr>
      <vt:lpstr>'116(1)'!Print_Area</vt:lpstr>
      <vt:lpstr>'116(2)'!Print_Area</vt:lpstr>
      <vt:lpstr>'117'!Print_Area</vt:lpstr>
      <vt:lpstr>'118'!Print_Area</vt:lpstr>
    </vt:vector>
  </TitlesOfParts>
  <Company>徳島県企画調整部統計調査課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好史</dc:creator>
  <cp:lastModifiedBy>Administrator</cp:lastModifiedBy>
  <cp:lastPrinted>2017-03-17T07:38:11Z</cp:lastPrinted>
  <dcterms:created xsi:type="dcterms:W3CDTF">2003-12-12T07:24:24Z</dcterms:created>
  <dcterms:modified xsi:type="dcterms:W3CDTF">2018-05-06T23:48:06Z</dcterms:modified>
</cp:coreProperties>
</file>